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<sst xmlns="http://schemas.openxmlformats.org/spreadsheetml/2006/main" count="2465" uniqueCount="1651">
  <si>
    <t>Словянська наб.</t>
  </si>
  <si>
    <t>вул. 8 Березня</t>
  </si>
  <si>
    <t>ТОВ "Офіс-центр 3"</t>
  </si>
  <si>
    <t xml:space="preserve">№ п/п  </t>
  </si>
  <si>
    <t xml:space="preserve">№ договору </t>
  </si>
  <si>
    <t>Дата укладання</t>
  </si>
  <si>
    <t>термін дії</t>
  </si>
  <si>
    <t>Місцезнаходження земельної ділянки</t>
  </si>
  <si>
    <t>Площа земельної ділянки</t>
  </si>
  <si>
    <t>Під який відсоток надано в оренду землю</t>
  </si>
  <si>
    <t>цільове використання</t>
  </si>
  <si>
    <t>кадастровий номер</t>
  </si>
  <si>
    <t>вул. Ракоці, 22</t>
  </si>
  <si>
    <t>для облаштування літньої тераси</t>
  </si>
  <si>
    <t>03:001:0032</t>
  </si>
  <si>
    <t>пл. Кирила і Мефодія</t>
  </si>
  <si>
    <t>для обслуговування торгіельно-офісного центру</t>
  </si>
  <si>
    <t>15:001:0066</t>
  </si>
  <si>
    <t>під власним майном та для його обслговування</t>
  </si>
  <si>
    <t>23.04.14 №1284</t>
  </si>
  <si>
    <t>вул. Перемоги, 177а-б</t>
  </si>
  <si>
    <t>для б-ва та обслуговування ЖБГБС</t>
  </si>
  <si>
    <t>22:001:0028</t>
  </si>
  <si>
    <t>вул. 8 Березня, 46</t>
  </si>
  <si>
    <t>20:001:0016</t>
  </si>
  <si>
    <t>19.12.14 № 1583</t>
  </si>
  <si>
    <t>вул. І. Франка, 64</t>
  </si>
  <si>
    <t>для розміщення, б-ва та експлуатації будівель і споруд обєктів передачі електричної і теплової енергії</t>
  </si>
  <si>
    <t>51:001:0743</t>
  </si>
  <si>
    <t>29.05.14 № 1324</t>
  </si>
  <si>
    <t>вул. Руська, 3</t>
  </si>
  <si>
    <t>пд будинком культури</t>
  </si>
  <si>
    <t>10:002:0168</t>
  </si>
  <si>
    <t>53:001:0757</t>
  </si>
  <si>
    <t>вул. 8 Березня, б/н</t>
  </si>
  <si>
    <t>18:001:0130</t>
  </si>
  <si>
    <t>07.11.14 № 1508</t>
  </si>
  <si>
    <t>вул. Новака, б/н</t>
  </si>
  <si>
    <t>01:001:0268</t>
  </si>
  <si>
    <t>07.11.14 №1508</t>
  </si>
  <si>
    <t>вул. Гранітна, 5</t>
  </si>
  <si>
    <t>60:001:0177</t>
  </si>
  <si>
    <t>вул. Приладобудівників, 10</t>
  </si>
  <si>
    <t>23:001:0056</t>
  </si>
  <si>
    <t>29.10.15 № 1877</t>
  </si>
  <si>
    <t>вул. Гвардійська, 15/1</t>
  </si>
  <si>
    <t>28:002:0027</t>
  </si>
  <si>
    <t>вул. Бачинського</t>
  </si>
  <si>
    <t>для б-ва та об-ня ЖБГБС</t>
  </si>
  <si>
    <t>33:001:0046</t>
  </si>
  <si>
    <t>пр. Свободи, 39/17</t>
  </si>
  <si>
    <t>під входом до власних торгово - офісних приміщень</t>
  </si>
  <si>
    <t>11:001:0115</t>
  </si>
  <si>
    <t>09.11.15 № 1885</t>
  </si>
  <si>
    <t>вул. Жупанатська, 18</t>
  </si>
  <si>
    <t>для розміщення, б-ва, експ-ї та обслуговування будівель іс поруд обєктів енергетичних під-ств, установ та орг-й</t>
  </si>
  <si>
    <t>05:001:0059</t>
  </si>
  <si>
    <t>пр. Свободи, 63</t>
  </si>
  <si>
    <t>12:002:0034</t>
  </si>
  <si>
    <t>вул. Загорська</t>
  </si>
  <si>
    <t>для б-ва багатоквартирного житлового будинку</t>
  </si>
  <si>
    <t>54:001:0026</t>
  </si>
  <si>
    <t>для влаштування входу до власного приміщення</t>
  </si>
  <si>
    <t>вул. Загорська, 51</t>
  </si>
  <si>
    <t>для б-ва та об-ня будівель торгівлі</t>
  </si>
  <si>
    <t>01:001:0245</t>
  </si>
  <si>
    <t>07:001:0189</t>
  </si>
  <si>
    <t>для б-ва індивідуальних гаражів</t>
  </si>
  <si>
    <t>для б-ва та об-ня інших будівель громадської забудови</t>
  </si>
  <si>
    <t>24:001:0442</t>
  </si>
  <si>
    <t>вул. Воловецька, б/н</t>
  </si>
  <si>
    <t>42:001:0506</t>
  </si>
  <si>
    <t>вул. Мукачівська, 9/1</t>
  </si>
  <si>
    <t>39:001:0101</t>
  </si>
  <si>
    <t>18.10.16 № 412</t>
  </si>
  <si>
    <t>Словянська наб., 21</t>
  </si>
  <si>
    <t>для будівництва та обслуговування житлового будинку, господарських будівль та споруд</t>
  </si>
  <si>
    <t>17:001:0346</t>
  </si>
  <si>
    <t>16:001:0124</t>
  </si>
  <si>
    <t>12:002:0029</t>
  </si>
  <si>
    <t>30.08.16 № 364, 18.10.16 зміни</t>
  </si>
  <si>
    <t>вул. Краснодонців, 20</t>
  </si>
  <si>
    <t>для розміщення та експлуатації будівель і споруд автомобільного та дорожнього госопдарства</t>
  </si>
  <si>
    <t>64:001:0030</t>
  </si>
  <si>
    <t>для б-ва та об-ня будівель торгівлі (під майновим комплексом та для його об-ня)</t>
  </si>
  <si>
    <t>64:001:0029</t>
  </si>
  <si>
    <t>01:001:0281</t>
  </si>
  <si>
    <t>вул. Минайська, 8/48</t>
  </si>
  <si>
    <t>15:001:0181</t>
  </si>
  <si>
    <t>26:002:0002</t>
  </si>
  <si>
    <t>03:001:0242</t>
  </si>
  <si>
    <t>03:001:0241</t>
  </si>
  <si>
    <t>21:003:0017</t>
  </si>
  <si>
    <t>54:001:0037</t>
  </si>
  <si>
    <t>23:001:0078</t>
  </si>
  <si>
    <t>19:001:0006</t>
  </si>
  <si>
    <t>23:001:0101</t>
  </si>
  <si>
    <t>вул. 8 Березня, 48</t>
  </si>
  <si>
    <t>20:001:0098</t>
  </si>
  <si>
    <t>вул. Минайська, 28/47</t>
  </si>
  <si>
    <t>18:003:0049</t>
  </si>
  <si>
    <t>16:002:0134</t>
  </si>
  <si>
    <t>для об-ня магазину</t>
  </si>
  <si>
    <t>вул. Л. Толстого, 40</t>
  </si>
  <si>
    <t>для розміщення та експлуатації основних, підстобних, допоміжних будівель та споруд підприємств переробної, машинобудівної та іншої промисловості</t>
  </si>
  <si>
    <t>02:001:0227</t>
  </si>
  <si>
    <t>пр. Свободи, 28/49</t>
  </si>
  <si>
    <t>16:003:0041</t>
  </si>
  <si>
    <t>03:002:0020</t>
  </si>
  <si>
    <t>21:002:0066</t>
  </si>
  <si>
    <t>23:001:0066</t>
  </si>
  <si>
    <t>21.04.16 №189; 30.05.17 № 695</t>
  </si>
  <si>
    <t>вул. Нововолодимирська, 2</t>
  </si>
  <si>
    <t>під металевми гараами</t>
  </si>
  <si>
    <t>17:001:0358</t>
  </si>
  <si>
    <t>785/1</t>
  </si>
  <si>
    <t>24:002:0236</t>
  </si>
  <si>
    <t>вул. Минайська, 24</t>
  </si>
  <si>
    <t>18:002:0021</t>
  </si>
  <si>
    <t>пр. Свободи, 40/19</t>
  </si>
  <si>
    <t>16:002:0125</t>
  </si>
  <si>
    <t>20:001:0095 та 20:001:0096</t>
  </si>
  <si>
    <t>16:001:0226</t>
  </si>
  <si>
    <t>вул. Станційна, 16/1</t>
  </si>
  <si>
    <t>12:002:0028</t>
  </si>
  <si>
    <t>вул. Підгірна, 29/3</t>
  </si>
  <si>
    <t>вул. Швабська, 70</t>
  </si>
  <si>
    <t>11:001:0029</t>
  </si>
  <si>
    <t>вул. Олександра Грибоєдова, 6</t>
  </si>
  <si>
    <t>44:001:0101</t>
  </si>
  <si>
    <t>вул. Одеська, 14 прим. 2</t>
  </si>
  <si>
    <t>пр. Свободи, 45</t>
  </si>
  <si>
    <t>11:001:0242</t>
  </si>
  <si>
    <t>пр. Свободи, 3</t>
  </si>
  <si>
    <t>вул. Острівна, 6</t>
  </si>
  <si>
    <t>34:001:0048</t>
  </si>
  <si>
    <t>ТОВ "Акваресурсенерго"</t>
  </si>
  <si>
    <t>34:001:0220</t>
  </si>
  <si>
    <t xml:space="preserve">ПРАТ "Закарпаттяобленерго" </t>
  </si>
  <si>
    <t>для розміщення, будівництва, експлуатації та обслуговування будівель і споруд обєктів передачі електричної та теплової енергії</t>
  </si>
  <si>
    <t>05:001:0083</t>
  </si>
  <si>
    <t>64:001:0037</t>
  </si>
  <si>
    <t>вул. Устима кармелюка, 7</t>
  </si>
  <si>
    <t>08:001:0032</t>
  </si>
  <si>
    <t>вул. Другетів, 140</t>
  </si>
  <si>
    <t>33:003:0072</t>
  </si>
  <si>
    <t>16:001:0269 та 16:001:0268</t>
  </si>
  <si>
    <t>15.05.18 № 1087</t>
  </si>
  <si>
    <t>для б-ва та об-ня багатоквартирного житлового будинку</t>
  </si>
  <si>
    <t>вул. Собранецька, 147 Б</t>
  </si>
  <si>
    <t>50:001:0322</t>
  </si>
  <si>
    <t>вул. Гранітна, 11</t>
  </si>
  <si>
    <t>60:001:0202</t>
  </si>
  <si>
    <t>24.10.13 № 1106</t>
  </si>
  <si>
    <t>вул. Березова, 20</t>
  </si>
  <si>
    <t>для б-ва та обслягоування житлового будинку, господарських будівель іс поруд</t>
  </si>
  <si>
    <t>40:001:0022</t>
  </si>
  <si>
    <t>вул. Собранецька</t>
  </si>
  <si>
    <t>50:001:0308</t>
  </si>
  <si>
    <t>вул. Електрозаводська, 4</t>
  </si>
  <si>
    <t>34:001:0276</t>
  </si>
  <si>
    <t>19:002:0060</t>
  </si>
  <si>
    <t>під кіоском</t>
  </si>
  <si>
    <t>11:001:0013</t>
  </si>
  <si>
    <t>16:001:0222</t>
  </si>
  <si>
    <t>пр. Свободи, 2/63</t>
  </si>
  <si>
    <t>16:001:0156</t>
  </si>
  <si>
    <t>15:001:0031</t>
  </si>
  <si>
    <t>вул. Михайла Грушевського, 65</t>
  </si>
  <si>
    <t>18:001:0158</t>
  </si>
  <si>
    <t>17:001:0367</t>
  </si>
  <si>
    <t>пр. Свободи, 39/1</t>
  </si>
  <si>
    <t>11:001:0244</t>
  </si>
  <si>
    <t>вул. Гранітна, 16</t>
  </si>
  <si>
    <t>60:001:0214</t>
  </si>
  <si>
    <t>вул. Минайська, 16</t>
  </si>
  <si>
    <t>вул. Гранітна, 14</t>
  </si>
  <si>
    <t>для розміщення та експлуатації БС залізничного транспорту</t>
  </si>
  <si>
    <t>60:001:0206</t>
  </si>
  <si>
    <t>вул. Михайла Грушевського, 68 А</t>
  </si>
  <si>
    <t>20:001:0297</t>
  </si>
  <si>
    <t>для розміщення, б-ва, експлуатації та обслуговування БС обєктів передачі електричної та теплової енергії</t>
  </si>
  <si>
    <t>34:001:0274</t>
  </si>
  <si>
    <t>пр. Свободи, 65/22</t>
  </si>
  <si>
    <t>12:001:0161</t>
  </si>
  <si>
    <t>вул. українська, 16</t>
  </si>
  <si>
    <t>20:001:0206</t>
  </si>
  <si>
    <t>19:001:0234</t>
  </si>
  <si>
    <t>62:002:0033</t>
  </si>
  <si>
    <t>вул. Будителів, 2 (з боку вул. Антонівської)</t>
  </si>
  <si>
    <t>73:001:0043</t>
  </si>
  <si>
    <t>для б-ва та об-ня будівель закладів освіти</t>
  </si>
  <si>
    <t>вул. Мукачівська, 2</t>
  </si>
  <si>
    <t>вул. Приладобудівників, 3</t>
  </si>
  <si>
    <t>23:001:0071</t>
  </si>
  <si>
    <t>для б-ва та об-ня будівель тогівлі</t>
  </si>
  <si>
    <t>вул. Миколи Огарьова, 10</t>
  </si>
  <si>
    <t>65:001:0074</t>
  </si>
  <si>
    <t>для б-ва та об-ня житлового будинку, господарських будівель і споруд</t>
  </si>
  <si>
    <t>22:001:0077</t>
  </si>
  <si>
    <t>вул. Українська, 16</t>
  </si>
  <si>
    <t>58:001:0041</t>
  </si>
  <si>
    <t>16:001:0159</t>
  </si>
  <si>
    <t>вул. Іштвана Сечені, 46/5</t>
  </si>
  <si>
    <t>16:002:0135</t>
  </si>
  <si>
    <t>вул. Миколи Бобяка</t>
  </si>
  <si>
    <t>19:003:0013</t>
  </si>
  <si>
    <t>18.04.19 № 1514</t>
  </si>
  <si>
    <t>18.04.19 № 1516</t>
  </si>
  <si>
    <t>вул. Гранітна, 17</t>
  </si>
  <si>
    <t>для р-ня та екс-ї обєктів трубопровідного транспорту (під автозаправкою)</t>
  </si>
  <si>
    <t>60:002:0028</t>
  </si>
  <si>
    <t xml:space="preserve">для розміщення та експлуатації основних, підсобних і допоміжних будівельі споруд підприємств переробної, машинобудівної та іншої промисловості </t>
  </si>
  <si>
    <t>пл. Жупанатська, 12 прим. 4</t>
  </si>
  <si>
    <t>для б-ва та об-ня будівель громадських та релігійних організацій</t>
  </si>
  <si>
    <t>05:001:0098</t>
  </si>
  <si>
    <t>пров. приютський, 10 А</t>
  </si>
  <si>
    <t>для р-ня, б-ва, екс-ії та об-ня БС обєктів передачі електричної та теплової енергії</t>
  </si>
  <si>
    <t>33:001:0263</t>
  </si>
  <si>
    <t>вул. Другетів, 172 А</t>
  </si>
  <si>
    <t>35:001:0184</t>
  </si>
  <si>
    <t>50:001:0362</t>
  </si>
  <si>
    <t>18.04.19 № 1517</t>
  </si>
  <si>
    <t>для б-ва та об-ня бдуівель торгівлі</t>
  </si>
  <si>
    <t>18:001:0111</t>
  </si>
  <si>
    <t>вул. Перемоги, 168</t>
  </si>
  <si>
    <t>23:002:0069</t>
  </si>
  <si>
    <t>пр. Свободи, 52</t>
  </si>
  <si>
    <t>для роздрібної торгівлі та комерціних послуг</t>
  </si>
  <si>
    <t>15:002:0018</t>
  </si>
  <si>
    <t>під придбаними приміщеннями та для їх обслуговування</t>
  </si>
  <si>
    <t>58:001:0080</t>
  </si>
  <si>
    <t>18.04.19 № 1521</t>
  </si>
  <si>
    <t>01:001:0271</t>
  </si>
  <si>
    <t>30.05.19 № 1565</t>
  </si>
  <si>
    <t>для б-ва та об-ня будівель торгівлі (для об-ня автозаправної станції)</t>
  </si>
  <si>
    <t>вул. Климента Тімірязєва, 15 Б</t>
  </si>
  <si>
    <t>41:001:0005</t>
  </si>
  <si>
    <t>вул. Собранецька, 162</t>
  </si>
  <si>
    <t>44:001:0009</t>
  </si>
  <si>
    <t>КПП "Ужгород км.12 +350</t>
  </si>
  <si>
    <t>48:001:0004</t>
  </si>
  <si>
    <t>вул. Коритнянська,16</t>
  </si>
  <si>
    <t>67:001:0008</t>
  </si>
  <si>
    <t>для б-ва та об-ня будівль торгівлі</t>
  </si>
  <si>
    <t>30.05.19 № 1562</t>
  </si>
  <si>
    <t>пр. Свободи, 35 прим. 18</t>
  </si>
  <si>
    <t>11:001:0280</t>
  </si>
  <si>
    <t>18:001:0160 та 18:001:0164</t>
  </si>
  <si>
    <t>вул. Загорська, б/н</t>
  </si>
  <si>
    <t>54:001:0025</t>
  </si>
  <si>
    <t>вул. Мукачівська, 56</t>
  </si>
  <si>
    <t>10:001:0205</t>
  </si>
  <si>
    <t>25.07.19 № 1621</t>
  </si>
  <si>
    <t>вул. Михайла грушевського, 25</t>
  </si>
  <si>
    <t>17:001:0291</t>
  </si>
  <si>
    <t>25.07.19 № 1618</t>
  </si>
  <si>
    <t>вул. Марії Заньковецької, 76/74</t>
  </si>
  <si>
    <t>22:001:0126</t>
  </si>
  <si>
    <t>Студентська наб., 8 А</t>
  </si>
  <si>
    <t>для роз-ня, б-ва, екс-ї та обс-ня БС обєктів передачі електричної енергії</t>
  </si>
  <si>
    <t>26:001:0256</t>
  </si>
  <si>
    <t>25.07.19 № 1620</t>
  </si>
  <si>
    <t>вул. Климента Тімірязєва, 15 Е</t>
  </si>
  <si>
    <t>для б-ва та об-ня будівель торгівлі (автозаправка)</t>
  </si>
  <si>
    <t>41:001:0013</t>
  </si>
  <si>
    <t>22:001:0040</t>
  </si>
  <si>
    <t>пр. Свободи, 28/18</t>
  </si>
  <si>
    <t>16:002:0149</t>
  </si>
  <si>
    <t>вул. Минайська, 32/37</t>
  </si>
  <si>
    <t>для комерційної діяльності</t>
  </si>
  <si>
    <t>18:003:0056</t>
  </si>
  <si>
    <t>вул. одеська, 33 Б/64</t>
  </si>
  <si>
    <t>12:002:0044</t>
  </si>
  <si>
    <t>вул. Тиводара Легоцького, 80</t>
  </si>
  <si>
    <t>20:002:0002</t>
  </si>
  <si>
    <t>вул. Волошина, 21 А</t>
  </si>
  <si>
    <t>07:002:0117</t>
  </si>
  <si>
    <t>25.07.19 № 1618, 08.02.2018 № 976</t>
  </si>
  <si>
    <t>вул. Минайська, 16 Г</t>
  </si>
  <si>
    <t>18:002:0080</t>
  </si>
  <si>
    <t>05.09.19 № 1690</t>
  </si>
  <si>
    <t>05.09.19 № 1693</t>
  </si>
  <si>
    <t>вул. Юрій Нікітіна, б/н</t>
  </si>
  <si>
    <t>52:001:0273</t>
  </si>
  <si>
    <t>вул. Павла Пестеля, 4</t>
  </si>
  <si>
    <t>15:001:0211</t>
  </si>
  <si>
    <t>пр. Свободи, 32/18</t>
  </si>
  <si>
    <t>16:002:0128</t>
  </si>
  <si>
    <t>26:001:0230</t>
  </si>
  <si>
    <t>вул. Перемоги, 10</t>
  </si>
  <si>
    <t>02:001:0247</t>
  </si>
  <si>
    <t>27.09.19 № 1692</t>
  </si>
  <si>
    <t>вул. Олександра Фединця, 52 "а"</t>
  </si>
  <si>
    <t>для б-ва та об-ня обєктів туристичної інфраструктури та закладів гром. Харчування</t>
  </si>
  <si>
    <t>07:001:0211</t>
  </si>
  <si>
    <t>вул. 8 -го Березня, 25</t>
  </si>
  <si>
    <t>18:003:0029</t>
  </si>
  <si>
    <t>пл. Кирила і Мефодія, 4 б</t>
  </si>
  <si>
    <t>15:001:0212</t>
  </si>
  <si>
    <t>вул. Вілмоша Ковача, 13 а</t>
  </si>
  <si>
    <t>16:001:0290</t>
  </si>
  <si>
    <t>пл. корятовича, 8/1</t>
  </si>
  <si>
    <t>07:001:0213</t>
  </si>
  <si>
    <t>вул. Приладобудівників, 5</t>
  </si>
  <si>
    <t>для розміщення та експлуатації основних, підсобних та допоміжних БС підприємств переробної, машинобудівної та іншої промисловості</t>
  </si>
  <si>
    <t>23:002:0032</t>
  </si>
  <si>
    <t>пр. Свободи, 36 прим. 17</t>
  </si>
  <si>
    <t>16:001:0292</t>
  </si>
  <si>
    <t>05.09.19 № 1701, 30.05.19 № 1565</t>
  </si>
  <si>
    <t>пр.Свободи, 28/20</t>
  </si>
  <si>
    <t>для влаштування входу до власного житлового приміщення</t>
  </si>
  <si>
    <t>27.09.19 № 1690</t>
  </si>
  <si>
    <t>вул. Собранецька, 158 б</t>
  </si>
  <si>
    <t>44:001:0399</t>
  </si>
  <si>
    <t>вул. Перемоги, 27 а</t>
  </si>
  <si>
    <t>02:001:0249</t>
  </si>
  <si>
    <t>вул. Перемоги, 27 б</t>
  </si>
  <si>
    <t>02:001:0248</t>
  </si>
  <si>
    <t>ПРАТ "Закарпаттяобленерго"</t>
  </si>
  <si>
    <t>вул. Івана Тургенєва, 1 а</t>
  </si>
  <si>
    <t>для розміщення, експлуатації, будівництва і обслуговування будівель і споруд обєктів передачі електричної та теплової енергії</t>
  </si>
  <si>
    <t>08:001:0133</t>
  </si>
  <si>
    <t>вул. Василя Докучаєва, 29 а</t>
  </si>
  <si>
    <t>43:001:0319</t>
  </si>
  <si>
    <t>вул. Собранецька, 45 а</t>
  </si>
  <si>
    <t>03:001:0254</t>
  </si>
  <si>
    <t>вул. Івана Ольбрахта, 27 а</t>
  </si>
  <si>
    <t>09:001:0020</t>
  </si>
  <si>
    <t>вул. Михайла Коцюбинського, 2 б</t>
  </si>
  <si>
    <t>10:001:0329</t>
  </si>
  <si>
    <t>вул. Іллі Бродлаковича, 2 а</t>
  </si>
  <si>
    <t>33:001:0272</t>
  </si>
  <si>
    <t>вул. Марії Заньковецької, 48</t>
  </si>
  <si>
    <t>для б-ва та об-ня будівель торгівлі (під автозаправкою)</t>
  </si>
  <si>
    <t>21:001:0074</t>
  </si>
  <si>
    <t>вул. Робоча, 2 "а"</t>
  </si>
  <si>
    <t>10:001:0328</t>
  </si>
  <si>
    <t>вул. Небесної Сотні, б/н</t>
  </si>
  <si>
    <t>42:001:0636</t>
  </si>
  <si>
    <t>14.11.19 № 1772</t>
  </si>
  <si>
    <t>17:003:0193</t>
  </si>
  <si>
    <t>вул. Собранецька, 145</t>
  </si>
  <si>
    <t>для об-ня кафе - павільйону</t>
  </si>
  <si>
    <t>50:001:0018</t>
  </si>
  <si>
    <t>пр. Свободи, 32/51</t>
  </si>
  <si>
    <t>16:003:0044</t>
  </si>
  <si>
    <t>вул. Минайська, 14 "б"</t>
  </si>
  <si>
    <t>15:001:0069</t>
  </si>
  <si>
    <t>14.11.19 № 1769</t>
  </si>
  <si>
    <t>пл. Театральна, 13 А</t>
  </si>
  <si>
    <t>06:001:0258</t>
  </si>
  <si>
    <t>04:001:0211</t>
  </si>
  <si>
    <t>24.12.19 № 1850</t>
  </si>
  <si>
    <t>вул. Тиводара Легоцького, 64 Б</t>
  </si>
  <si>
    <t>22:001:0133</t>
  </si>
  <si>
    <t>24.12.19 № 1853</t>
  </si>
  <si>
    <t xml:space="preserve">для б-ва та об-ня будівель закладів комунального обслуговування </t>
  </si>
  <si>
    <t>51:001:0765</t>
  </si>
  <si>
    <t>пр. Свободи (район автовокзалу)</t>
  </si>
  <si>
    <t>15:001:0162</t>
  </si>
  <si>
    <t>вул. Марії Заньковецької (біля буд. № 36)</t>
  </si>
  <si>
    <t>вул. Капушанська (перемоги) (між буд. 25 - 27)</t>
  </si>
  <si>
    <t>02:001:0200</t>
  </si>
  <si>
    <t>пл. Корятовича</t>
  </si>
  <si>
    <t>06:001:0057</t>
  </si>
  <si>
    <t>вул. Василя Комендаря (Джамбули)</t>
  </si>
  <si>
    <t>19:001:0170</t>
  </si>
  <si>
    <t>вул. Михайла Грушевського</t>
  </si>
  <si>
    <t>18:001:0117</t>
  </si>
  <si>
    <t>15:001:0163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</si>
  <si>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</t>
  </si>
  <si>
    <t>1428/1</t>
  </si>
  <si>
    <t>вул. Швабська, 11</t>
  </si>
  <si>
    <t>для б-ва та об-ня будівель торгівлі (під магазином та офісними приміщенянми)</t>
  </si>
  <si>
    <t>10:001:0012</t>
  </si>
  <si>
    <t>1481/1</t>
  </si>
  <si>
    <t>вул. Бородіна, 21 Б</t>
  </si>
  <si>
    <t>19:002:0039</t>
  </si>
  <si>
    <t>1480/1</t>
  </si>
  <si>
    <t>вул. Бородіна, 21 Г</t>
  </si>
  <si>
    <t>19:002:0040</t>
  </si>
  <si>
    <t>вул. Володимирська, 26 А</t>
  </si>
  <si>
    <t>для б-ва та об-ня інших будівель громадськоїзабудови</t>
  </si>
  <si>
    <t>17:001:0411</t>
  </si>
  <si>
    <t>вул. Проектна, 7</t>
  </si>
  <si>
    <t>вул. Гранітна, 8 А</t>
  </si>
  <si>
    <t>60:001:0240</t>
  </si>
  <si>
    <t>60:001:0239</t>
  </si>
  <si>
    <t>вул. Капушанська (Перемоги), 35 Б</t>
  </si>
  <si>
    <t>16:001:0295</t>
  </si>
  <si>
    <t>аукціон. 28.02.19 № 1456</t>
  </si>
  <si>
    <t>вул. Гагаріна, 28 В</t>
  </si>
  <si>
    <t>57:001:0065</t>
  </si>
  <si>
    <t>для б-ва та об-ня будівель торгівлі (існуючої літньої тераси біля власного кафе)</t>
  </si>
  <si>
    <t>11:001:0040</t>
  </si>
  <si>
    <t>рішення суду 04.12.2019 року у справі № 907/196/19</t>
  </si>
  <si>
    <t>для житлової та комерційної забудови</t>
  </si>
  <si>
    <t>20:001:0131</t>
  </si>
  <si>
    <t>13.02.2020 № 1906</t>
  </si>
  <si>
    <t>13.02.2020 № 1903</t>
  </si>
  <si>
    <t>вул. Гагаріна, 36 "б"</t>
  </si>
  <si>
    <t>для розміщення та експлуатації БС автомобільного транспорту та дорожнього господарства</t>
  </si>
  <si>
    <t>65:001:0081</t>
  </si>
  <si>
    <t>для буд-ва та об-ня будівель торгівлі</t>
  </si>
  <si>
    <t>11:001:0282</t>
  </si>
  <si>
    <t>04.06.2020 № 1991</t>
  </si>
  <si>
    <t>вул. Володимира Погорєлова, 3 "а"</t>
  </si>
  <si>
    <t>04.06.2020 № 1994</t>
  </si>
  <si>
    <t>пр. Свободи, 36 прим. 4</t>
  </si>
  <si>
    <t>16:001:0301</t>
  </si>
  <si>
    <t>вул. Олександра Богомольця, 20</t>
  </si>
  <si>
    <t>21:001:0548</t>
  </si>
  <si>
    <t>вул. Капушанська (перемоги), 25 Б (ЗТП-168)</t>
  </si>
  <si>
    <t>02:001:0256</t>
  </si>
  <si>
    <t>пр. Свободи, 39 Б</t>
  </si>
  <si>
    <t>11:001:0289</t>
  </si>
  <si>
    <t>вул. Одеська, 12 Б (ЗТП - 47)</t>
  </si>
  <si>
    <t>12:001:0180</t>
  </si>
  <si>
    <t>вул. Закарпатська, 43 А (ЗТП - 50)</t>
  </si>
  <si>
    <t>51:001:0856</t>
  </si>
  <si>
    <t>пр. Свободи, 3 А (ЗТП - 188)</t>
  </si>
  <si>
    <t>02:001:0257</t>
  </si>
  <si>
    <t>24.12.2019 № 1850</t>
  </si>
  <si>
    <t>вул. Капушанська (перемоги), 145</t>
  </si>
  <si>
    <t>21:001:0540</t>
  </si>
  <si>
    <t>вул. Федеріка шопена, 17 А (ЗТП - 66)</t>
  </si>
  <si>
    <t>12:001:0181</t>
  </si>
  <si>
    <t>вул. Марії  Заньковецької, 36 Б (ЗТП 138)</t>
  </si>
  <si>
    <t>17:001:0438</t>
  </si>
  <si>
    <t>опори існуючої ЛЕП "Ужгород-Перечин 110 Кв"</t>
  </si>
  <si>
    <t>43:001:0324; 28:001:0221; 70:001:0131; 28:001:0222: 44:001:0416; 44:001:0417; 45:001:0658; 42:001:0658; 42:001:0659; 42:001:0660; 42:001:0661; 37:001:0438; 70:001:0130; 55:001:0919; 54:001:1840; 52:001:0428; 52:001:0430; 52:001:0429</t>
  </si>
  <si>
    <t>вул. Олександра Фединця</t>
  </si>
  <si>
    <t>05:001:0102</t>
  </si>
  <si>
    <t>наб. Незалежності, 4 А</t>
  </si>
  <si>
    <t>06:001:0113</t>
  </si>
  <si>
    <t>вул. Капушанська (Перемоги), 25/26 А</t>
  </si>
  <si>
    <t>вул. Українська, 21 Б (ЗТП - 146)</t>
  </si>
  <si>
    <t>58:001:0219</t>
  </si>
  <si>
    <t>вул. Цегольнянська, 2 Б (ЗТП - 69)</t>
  </si>
  <si>
    <t>31:001:0376</t>
  </si>
  <si>
    <t>вул. Загорська, 124 В (ЗТП - 21)</t>
  </si>
  <si>
    <t>52:001:0434</t>
  </si>
  <si>
    <t>вул. Митна, 25 В (ЗТП - 37)</t>
  </si>
  <si>
    <t>26:001:0273</t>
  </si>
  <si>
    <t>1612/1</t>
  </si>
  <si>
    <t>вул. Приладобудівників, 3 А</t>
  </si>
  <si>
    <t>1613/1</t>
  </si>
  <si>
    <t>вул. Миколи Бобяка, 7/1</t>
  </si>
  <si>
    <t>2072 від 30.05.2019 року</t>
  </si>
  <si>
    <t>вул. Іштвана Сечені, 29 А</t>
  </si>
  <si>
    <t>для б-ва та об-ня багатоквартирного ЖБ</t>
  </si>
  <si>
    <t>16:001:0277</t>
  </si>
  <si>
    <t>2034 від 30.10.2018 року</t>
  </si>
  <si>
    <t>04.06.2020 № 2008 та 13.02.2020 № 1905</t>
  </si>
  <si>
    <t>50:001:0370</t>
  </si>
  <si>
    <t>1809/1</t>
  </si>
  <si>
    <t>вул. Марії Заньковецької, 89 А</t>
  </si>
  <si>
    <t>22:002:0040</t>
  </si>
  <si>
    <t>пр. Свободи, 39/33</t>
  </si>
  <si>
    <t>11:001:0097</t>
  </si>
  <si>
    <t>вул. Закарпатська, 33 А</t>
  </si>
  <si>
    <t>51:001:0841</t>
  </si>
  <si>
    <t>для б-ва та об-ня будівель ринкової інфраструктури</t>
  </si>
  <si>
    <t>22:002:0041</t>
  </si>
  <si>
    <t>вул. Михайла Грушевського, 2</t>
  </si>
  <si>
    <t>вул. Кошицька, 30</t>
  </si>
  <si>
    <t>для б-ва та об-ня обєктів рекреаційного призначення</t>
  </si>
  <si>
    <t>31:001:0368</t>
  </si>
  <si>
    <t>23.07.2020 № 2074</t>
  </si>
  <si>
    <t>вул. Руська, 13</t>
  </si>
  <si>
    <t>10:001:0336</t>
  </si>
  <si>
    <t>23.07.2020 № 2070</t>
  </si>
  <si>
    <t>вул. Олександра довженка, 5</t>
  </si>
  <si>
    <t>04:001:0217</t>
  </si>
  <si>
    <t>вул. Собранецька, 41 а (ЗТП 175)</t>
  </si>
  <si>
    <t>03:001:0257</t>
  </si>
  <si>
    <t>вул. Адольфа Добрянського, 6 Б (ЗТП 268)</t>
  </si>
  <si>
    <t>08:001:0145</t>
  </si>
  <si>
    <t>вул. Михайла Грушевського, 33 В (ЗТП 139)</t>
  </si>
  <si>
    <t>18:001:0184</t>
  </si>
  <si>
    <t>вул.8-го Березня, 30 Б (ЗТП 141)</t>
  </si>
  <si>
    <t>18:001:0183</t>
  </si>
  <si>
    <t>пр. Свободи, 53 Б (ЗТП 85)</t>
  </si>
  <si>
    <t>11:001:0291</t>
  </si>
  <si>
    <t>вул. Михайла Грушевського, 55 А (ЗТП 167)</t>
  </si>
  <si>
    <t>18:001:0182</t>
  </si>
  <si>
    <t>Київська наб., 4 А (ЗТП 80)</t>
  </si>
  <si>
    <t>01:001:0322</t>
  </si>
  <si>
    <t>вул. Володимира Гошовського (Боженка), 6 А (ЗТП 53)</t>
  </si>
  <si>
    <t>03:001:0259</t>
  </si>
  <si>
    <t>вул. Минайська, 28 А (ЗТП 165)</t>
  </si>
  <si>
    <t>18:001:0186</t>
  </si>
  <si>
    <t>вул. Братів Бращайків, 4 А (ЗТП 36)</t>
  </si>
  <si>
    <t>04:001:0216</t>
  </si>
  <si>
    <t>вул. Капітульна, 26 А (ЗТП 44)</t>
  </si>
  <si>
    <t>09:001:0032</t>
  </si>
  <si>
    <t>вул. Минайська, б/н</t>
  </si>
  <si>
    <t>18:001:0181</t>
  </si>
  <si>
    <t>вул. 8-го Березня, 28 А</t>
  </si>
  <si>
    <t>для б-ва та об-ня закладів комунального обс-ня</t>
  </si>
  <si>
    <t>18:001:0105</t>
  </si>
  <si>
    <t>вул. Василя Докучаєва, 25/2</t>
  </si>
  <si>
    <t>44:001:0421</t>
  </si>
  <si>
    <t>вул. Василя Докучаєва, 25/3</t>
  </si>
  <si>
    <t>44:001:0422</t>
  </si>
  <si>
    <t>976/1</t>
  </si>
  <si>
    <t>вул. Пржевальського, 7</t>
  </si>
  <si>
    <t>під викупленою будівлею та для її обслуговування</t>
  </si>
  <si>
    <t>65:002:0065</t>
  </si>
  <si>
    <t>вул. Польова, 4 А</t>
  </si>
  <si>
    <t>10:001:0338</t>
  </si>
  <si>
    <t>987/1</t>
  </si>
  <si>
    <t>вул. Орлина, 13</t>
  </si>
  <si>
    <t>для б-ва та об-ня закладів культурно - просвітницького об-ня</t>
  </si>
  <si>
    <t>30:001:0006</t>
  </si>
  <si>
    <t>10.09.2020 № 2110</t>
  </si>
  <si>
    <t>пл. Корятовича, 29 прим. 1 Г</t>
  </si>
  <si>
    <t>для б-ва та об-ня будівель торгргівлі</t>
  </si>
  <si>
    <t>05:001:0107</t>
  </si>
  <si>
    <t>10.09.2020 № 2107</t>
  </si>
  <si>
    <t>для розміщення та об-ня гаражів</t>
  </si>
  <si>
    <t>10.09.2020 № 2109</t>
  </si>
  <si>
    <t>вул. Собранецька, 147 е</t>
  </si>
  <si>
    <t>50:001:0039</t>
  </si>
  <si>
    <t>для б-ва та б-ня інших будівель громадської забудови</t>
  </si>
  <si>
    <t>51:001:0843</t>
  </si>
  <si>
    <t>вул. Василя Докучаєва, 25/4</t>
  </si>
  <si>
    <t>44:001:0423</t>
  </si>
  <si>
    <t>22.12.2020 № 32</t>
  </si>
  <si>
    <t>вул. Олександра Митрака, б/н</t>
  </si>
  <si>
    <t>Словянська наб., 23 А</t>
  </si>
  <si>
    <t>24:001:0489</t>
  </si>
  <si>
    <t>2206/1</t>
  </si>
  <si>
    <t>вул. Льва Толстого, 46</t>
  </si>
  <si>
    <t>02:001:0265</t>
  </si>
  <si>
    <t>вул. Олександра Радіщева, 1</t>
  </si>
  <si>
    <t>24:001:0625</t>
  </si>
  <si>
    <t>вул. Петра Гулака - Артемовського (АГК "Чайка") гараж № 222</t>
  </si>
  <si>
    <t>14:001:0115</t>
  </si>
  <si>
    <t>вул. Собранецька, 112 прим. 3 (по факту буд. № 122)</t>
  </si>
  <si>
    <t>44:001:0431</t>
  </si>
  <si>
    <t>вул. Юрія Гагаріна, 36</t>
  </si>
  <si>
    <t>65:001:0088</t>
  </si>
  <si>
    <t>вул. Вілмоша ковача, 13 в (ЗТП - 124)</t>
  </si>
  <si>
    <t>16:001:1511</t>
  </si>
  <si>
    <t>вул. Федора Потушняка, 10 Д (ЗТП - 157)</t>
  </si>
  <si>
    <t>39:001:0330</t>
  </si>
  <si>
    <t>45:001:0681</t>
  </si>
  <si>
    <t>вул. Стрільнична, 9 В (ЗТП - 46)</t>
  </si>
  <si>
    <t>41:001:0554</t>
  </si>
  <si>
    <t>р-н вул. Сріблястої (КТП - 279)</t>
  </si>
  <si>
    <t>р-н вул. Дравецької  (КТП - 336)</t>
  </si>
  <si>
    <t>69:001:0435</t>
  </si>
  <si>
    <t>вул. Цвітна, 43 А (ЗТП - 96)</t>
  </si>
  <si>
    <t>17:001:0445</t>
  </si>
  <si>
    <t>р-н вул. Івана Шишкіна (КТПГ - 335)</t>
  </si>
  <si>
    <t>62:001:0402</t>
  </si>
  <si>
    <t>вул. Романа Шухевича, 10 В (ЗТП - 129)</t>
  </si>
  <si>
    <t>57:001:0088</t>
  </si>
  <si>
    <t>р-н вул. Лісної (КТП - 267)</t>
  </si>
  <si>
    <t>46:001:0319</t>
  </si>
  <si>
    <t>вул. Михайла Грушевського, 61 Б (ЗТП - 166)</t>
  </si>
  <si>
    <t>18:001:0185</t>
  </si>
  <si>
    <t>21:001:0531</t>
  </si>
  <si>
    <t>02.02.2021 № 92</t>
  </si>
  <si>
    <t>на 3 роки</t>
  </si>
  <si>
    <t>пл. Шандора Петефі, 6</t>
  </si>
  <si>
    <t>для розміщення та експлуатації основних, підсобних і допоміжних будівель і споруд технічної інфраструктури</t>
  </si>
  <si>
    <t>01:001:0325</t>
  </si>
  <si>
    <t>для б-ва та об-ня багатоквартирного ЖБ з обєктами торгово - розважальної та ринкової інфраструктури</t>
  </si>
  <si>
    <t>вул. Августина Волошина, 38</t>
  </si>
  <si>
    <t>07:001:0170</t>
  </si>
  <si>
    <t>02.02.2021 № 94</t>
  </si>
  <si>
    <t>вул. Генерала Свободи, 9 "б"</t>
  </si>
  <si>
    <t>20:001:0241</t>
  </si>
  <si>
    <t>Студентська набережна, 2 А</t>
  </si>
  <si>
    <t>вул. Михайла Грушевського, 47</t>
  </si>
  <si>
    <t>для будівництва та об-ня будівель торгівлі</t>
  </si>
  <si>
    <t>18:001:0198</t>
  </si>
  <si>
    <t>22.12.2020 № 35</t>
  </si>
  <si>
    <t>вул. Олександра Бородіна, 22</t>
  </si>
  <si>
    <t>19:003:0088</t>
  </si>
  <si>
    <t>1009.2020 № 2107 та 30.03.2021 № 149</t>
  </si>
  <si>
    <t>вул. Університетська</t>
  </si>
  <si>
    <t>30:001:0101</t>
  </si>
  <si>
    <t>30.03.2021 № 167</t>
  </si>
  <si>
    <t>вул. Івана Фогорашія, 17</t>
  </si>
  <si>
    <t>33:001:0307</t>
  </si>
  <si>
    <t>30.03.2021 № 144</t>
  </si>
  <si>
    <t>30.03.2021 № 147</t>
  </si>
  <si>
    <t>вул. Михайла Грушевського, 63/17</t>
  </si>
  <si>
    <t>18:003:0058</t>
  </si>
  <si>
    <t>1962/1</t>
  </si>
  <si>
    <t>мкрн. "Червениця" мас. 2 поз. 18</t>
  </si>
  <si>
    <t>для б-ва та об-ня індивідуального ЖБГБС</t>
  </si>
  <si>
    <t>45:001:0598</t>
  </si>
  <si>
    <t>1190/1</t>
  </si>
  <si>
    <t>пр. Свободи, 55/83</t>
  </si>
  <si>
    <t>11:002:0123</t>
  </si>
  <si>
    <t>30.03.2021 № 146</t>
  </si>
  <si>
    <t>вул. Швабська, 58</t>
  </si>
  <si>
    <t>11:002:0074</t>
  </si>
  <si>
    <t>64:001:0086</t>
  </si>
  <si>
    <t>вул. Замкові сходи (КТП -274)</t>
  </si>
  <si>
    <t>07:001:0222</t>
  </si>
  <si>
    <t>для будівництва та обслуговування інших будівель громадської забудови</t>
  </si>
  <si>
    <t>18:001:0110</t>
  </si>
  <si>
    <t>для розміщення та експлуатації основних, підсобних і допоміжних БС будівельних організацій та підприємств</t>
  </si>
  <si>
    <t>вул. Олександра Радіщева, 9</t>
  </si>
  <si>
    <t>24:001:0638</t>
  </si>
  <si>
    <t>вул. Минайська, 5 А</t>
  </si>
  <si>
    <t>15:001:0218</t>
  </si>
  <si>
    <t>1110/1</t>
  </si>
  <si>
    <t>вул. Фріца Гленца, 4</t>
  </si>
  <si>
    <t>20.05.2021 № 195</t>
  </si>
  <si>
    <t>пров. Тараса Шевченка (КТП - 297)</t>
  </si>
  <si>
    <t>28:001:0233</t>
  </si>
  <si>
    <t>р- вул. Кошицької (КТПП-320)</t>
  </si>
  <si>
    <t>30:001:0666</t>
  </si>
  <si>
    <t>вул. Польова, 18 В (ЗТП-230)</t>
  </si>
  <si>
    <t>11:001:0296</t>
  </si>
  <si>
    <t>20.05.2021 № 198</t>
  </si>
  <si>
    <t>вул. Міклоша Берчені, 86</t>
  </si>
  <si>
    <t>33:001:0310</t>
  </si>
  <si>
    <t>08.07.2021 № 280</t>
  </si>
  <si>
    <t>вул. Вілмоша ковача, 17 Б</t>
  </si>
  <si>
    <t>16:001:0338</t>
  </si>
  <si>
    <t>вул. Собранецька, 74 А</t>
  </si>
  <si>
    <t>29:001:0307</t>
  </si>
  <si>
    <t>р-н вул. Загорської (КТПП - 11)</t>
  </si>
  <si>
    <t>56:001:0361</t>
  </si>
  <si>
    <t>р-н вул. Шкільної (КТП - 205)</t>
  </si>
  <si>
    <t>63:001:0476</t>
  </si>
  <si>
    <t>вул. Собранецька, 96 А</t>
  </si>
  <si>
    <t>29:001:0306</t>
  </si>
  <si>
    <t>вул. Другетів, 103</t>
  </si>
  <si>
    <t>35:001:0190</t>
  </si>
  <si>
    <t>30.08.2021 № 353</t>
  </si>
  <si>
    <t>вул. Михайла лермонтова, 5 В (ЗТП-219)</t>
  </si>
  <si>
    <t>01:001:0327</t>
  </si>
  <si>
    <t>03.08.2021 № 355</t>
  </si>
  <si>
    <t>1671/1</t>
  </si>
  <si>
    <t>вул. Бориса Тлехаса, 97</t>
  </si>
  <si>
    <t>для б-ва та об-ня багатоквартирного ЖБГБС</t>
  </si>
  <si>
    <t>22:001:0076</t>
  </si>
  <si>
    <t>07.09.2021 № 410</t>
  </si>
  <si>
    <t>07.09.2021 № 406</t>
  </si>
  <si>
    <t>вул. Миколи Бобяка, 15 д</t>
  </si>
  <si>
    <t>23:001:0083</t>
  </si>
  <si>
    <t>вул. Миколи Бобяка, 15 д прим. 1</t>
  </si>
  <si>
    <t>23:001:0080</t>
  </si>
  <si>
    <t>вул. Миколи Бобяка, 15</t>
  </si>
  <si>
    <t>23:001:0081</t>
  </si>
  <si>
    <t>вул. Миколи Бобяка, 15 е</t>
  </si>
  <si>
    <t>23:001:0084</t>
  </si>
  <si>
    <t>вул. Миколи Бобяка, 15 ж</t>
  </si>
  <si>
    <t>70:001:0129</t>
  </si>
  <si>
    <t xml:space="preserve">вул. Миколи Бобяка, 15 </t>
  </si>
  <si>
    <t>23:001:0082</t>
  </si>
  <si>
    <t>12.04.2021 (зміна цільового від 21.09.2021 року)</t>
  </si>
  <si>
    <t>07.10.2021 № 452</t>
  </si>
  <si>
    <t>пл. Корятовича, 14-16</t>
  </si>
  <si>
    <t>07.10.2021 № 447</t>
  </si>
  <si>
    <t>03.08.2021 № 353</t>
  </si>
  <si>
    <t>вул. Гвардійська, 15/1 а</t>
  </si>
  <si>
    <t>28:001:0236</t>
  </si>
  <si>
    <t>вул. Капушанська, 157 А</t>
  </si>
  <si>
    <t>21:001:0558</t>
  </si>
  <si>
    <t>02.02.2021 року № 92, судове рішення від 19.10.2021 року у справі № 308/7861/21</t>
  </si>
  <si>
    <t xml:space="preserve">вул. Івана Франка, 56 </t>
  </si>
  <si>
    <t>51:001:0901</t>
  </si>
  <si>
    <t>29.11.2021 № 515</t>
  </si>
  <si>
    <t>24:001:0644</t>
  </si>
  <si>
    <t>29.11.2021 №515</t>
  </si>
  <si>
    <t>пр. Свободи, 65/4</t>
  </si>
  <si>
    <t>12:001:0187</t>
  </si>
  <si>
    <t>07.09.2021 № 407</t>
  </si>
  <si>
    <t>вул. Юпія Нікітіна, 3</t>
  </si>
  <si>
    <t>52:001:0464</t>
  </si>
  <si>
    <t>Київська набережна, 20</t>
  </si>
  <si>
    <t>02:001:0259</t>
  </si>
  <si>
    <t>р-н вул. загорської (під ЛЕП)</t>
  </si>
  <si>
    <t>22.12.2021 № 578</t>
  </si>
  <si>
    <t>22.12.2021 № 581</t>
  </si>
  <si>
    <t>вул. Станційна, 56</t>
  </si>
  <si>
    <t>для б-ва та об-ня закладів комунального обслуговування</t>
  </si>
  <si>
    <t>14:001:0119</t>
  </si>
  <si>
    <t>14:001:0118</t>
  </si>
  <si>
    <t>1928/1</t>
  </si>
  <si>
    <t>22.12.2021 № 582</t>
  </si>
  <si>
    <t>1941/1</t>
  </si>
  <si>
    <t>вул. Юрія Гойди, 28 прим. 2</t>
  </si>
  <si>
    <t>1940/1</t>
  </si>
  <si>
    <t>1351/1</t>
  </si>
  <si>
    <t>вул. Вілмоша Ковача, 15/2</t>
  </si>
  <si>
    <t>1155/1</t>
  </si>
  <si>
    <t>вул. Марії Заньковецької, 77</t>
  </si>
  <si>
    <t>1127/1</t>
  </si>
  <si>
    <t>вул. Василя Верещагіна, 16</t>
  </si>
  <si>
    <t>59:001:0516</t>
  </si>
  <si>
    <t>вул. Василя Верещагіна, 16 "а"</t>
  </si>
  <si>
    <t>1896/1</t>
  </si>
  <si>
    <t>59:001:0515</t>
  </si>
  <si>
    <t>691/1</t>
  </si>
  <si>
    <t>р-н вул. Загорської</t>
  </si>
  <si>
    <t>ТОВ "Готель "Олімп"</t>
  </si>
  <si>
    <t>22.12.2022 № 582</t>
  </si>
  <si>
    <t>1597/1</t>
  </si>
  <si>
    <t>вул. Льва Толстого, 8 "а"</t>
  </si>
  <si>
    <t>вул. Степана Руданського, 24</t>
  </si>
  <si>
    <t>39:001:0311</t>
  </si>
  <si>
    <t>вул. Приладобудівників, 7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</si>
  <si>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 (маєно під АЗС)</t>
  </si>
  <si>
    <t>23:001:0086</t>
  </si>
  <si>
    <t>29.11.2021 № 516; 15.05.18 № 1106</t>
  </si>
  <si>
    <t>18:001:0162</t>
  </si>
  <si>
    <t>вул. Будителів, б/н</t>
  </si>
  <si>
    <t xml:space="preserve">для розміщення та експлуатації основних, підсобних і допоміжних БС технічної інфраструктури </t>
  </si>
  <si>
    <t>59:001:0513</t>
  </si>
  <si>
    <t>вул. Електрозаводська, 35</t>
  </si>
  <si>
    <t>03.02.2022 № 642, припинення Злагода від 22.12.2021 № 582</t>
  </si>
  <si>
    <t>07.09.2021 № 407 ставка 15.05.2018 № 1106</t>
  </si>
  <si>
    <t>18:001:0163</t>
  </si>
  <si>
    <t>22.12.2021 № 582, припинення ТОВ "Л.П.Я." від 31.05.2022 року № 747</t>
  </si>
  <si>
    <t>вул. Франтішека Тіхого, 11</t>
  </si>
  <si>
    <t>11:001:0301</t>
  </si>
  <si>
    <t>вул. Сергія Мартина, 4</t>
  </si>
  <si>
    <t>31.05.2022 № 747</t>
  </si>
  <si>
    <t>03.02.2022 № 638</t>
  </si>
  <si>
    <t>вул. Льва Толстого, 33</t>
  </si>
  <si>
    <t>02:001:0276</t>
  </si>
  <si>
    <t>03.02.2022 № 638 ставка 15.05.18 № 1106</t>
  </si>
  <si>
    <t>вул. Собранецька, 138</t>
  </si>
  <si>
    <t>44:001:0452</t>
  </si>
  <si>
    <t>22.12.2021 № 578 ставка 15.05.18 № 1106</t>
  </si>
  <si>
    <t>вул. Собранецька, 150</t>
  </si>
  <si>
    <t>44:001:0447</t>
  </si>
  <si>
    <t>31.05.2022 № 744</t>
  </si>
  <si>
    <t>для іншої житлової забудови</t>
  </si>
  <si>
    <t>03.02.2022 № 641</t>
  </si>
  <si>
    <t>вул. Мукачівська, 16, 6</t>
  </si>
  <si>
    <t>01:002:0210</t>
  </si>
  <si>
    <t>12.07.2022 № 803</t>
  </si>
  <si>
    <t>51:001:0925</t>
  </si>
  <si>
    <t>1709/1</t>
  </si>
  <si>
    <t>03.02.2022 № 642</t>
  </si>
  <si>
    <t>вул. Марії заньковецької, 38</t>
  </si>
  <si>
    <t>17:001:0299</t>
  </si>
  <si>
    <t>1353/1</t>
  </si>
  <si>
    <t>вул. Минайська, 3/40</t>
  </si>
  <si>
    <t>19:001:0100</t>
  </si>
  <si>
    <t>1089/1</t>
  </si>
  <si>
    <t>вул. Марії Заньковецької, 9/1</t>
  </si>
  <si>
    <t>18:001:0053</t>
  </si>
  <si>
    <t>1316/1</t>
  </si>
  <si>
    <t>21.12.2021 № 582 та 12.07.2022 № 808</t>
  </si>
  <si>
    <t>для б-ва та об-ня будівель закладів освіти (під власною будівлею)</t>
  </si>
  <si>
    <t>31:003:0095 та 31:003:0096</t>
  </si>
  <si>
    <t>1063/1</t>
  </si>
  <si>
    <t>вул. Марії Заньковецької, 2 "а"/11</t>
  </si>
  <si>
    <t>16:002:0139</t>
  </si>
  <si>
    <t>1870/1</t>
  </si>
  <si>
    <t>пр. Свободи, 36</t>
  </si>
  <si>
    <t>16:001:0227</t>
  </si>
  <si>
    <t>вул. Минайська, 30</t>
  </si>
  <si>
    <t>18:003:0033</t>
  </si>
  <si>
    <t>1628/1</t>
  </si>
  <si>
    <t>під майновим комплексом та для його обслуговування</t>
  </si>
  <si>
    <t>21:001:0036</t>
  </si>
  <si>
    <t>вул. Богомольця, 8</t>
  </si>
  <si>
    <t>21:004:0009</t>
  </si>
  <si>
    <t>1172/1</t>
  </si>
  <si>
    <t>вул. Романа Шухевича, 6/3</t>
  </si>
  <si>
    <t>57:002:0040</t>
  </si>
  <si>
    <t>Київська набережна, 18 А (ТП -52) та вул. Олександра Бородіна, 14 Г (ТП - 90) та вул. Івана франка, 3 Д (ТП - 25)</t>
  </si>
  <si>
    <t xml:space="preserve">для розміщення, б-ва та експлуатації будівель і споруд обєктів передачі електричної і теплової енергії </t>
  </si>
  <si>
    <t>02:001:0277 та 19:001:0279 та 51:001:0929</t>
  </si>
  <si>
    <t>додаткова угода до 2277</t>
  </si>
  <si>
    <t>03.02.2022 № 639 та 15.05.2018 № 1106</t>
  </si>
  <si>
    <t>вул. Олександра Радищева, 9</t>
  </si>
  <si>
    <t>додаткова угода до 2308</t>
  </si>
  <si>
    <t>07.09.2021 № 407 та 03.02.2022 № 654</t>
  </si>
  <si>
    <t>для б-ва та об-ня багатоквартирного житлового будинку з обєктами торгово - розважальної та ринкової інфраструктури</t>
  </si>
  <si>
    <t>18:001:0118</t>
  </si>
  <si>
    <t>31.05.2022 № 743 та 15.05.2018 № 1106</t>
  </si>
  <si>
    <t>вул. Павла пестеля, 18 А (ТП № 240)</t>
  </si>
  <si>
    <t>15:001:0224</t>
  </si>
  <si>
    <t>2145 (додаткова поділ землі)</t>
  </si>
  <si>
    <t>30.08.2022 № 859</t>
  </si>
  <si>
    <t>30.08.2022 № 859; 04.06.2020 № 1991</t>
  </si>
  <si>
    <t>21:001:0596</t>
  </si>
  <si>
    <t>30.08.2022 № 857</t>
  </si>
  <si>
    <t>1119/1</t>
  </si>
  <si>
    <t>вул. Минайська, 8/47</t>
  </si>
  <si>
    <t>15:001:0073</t>
  </si>
  <si>
    <t>1071/1</t>
  </si>
  <si>
    <t>30.08.2022 № 860</t>
  </si>
  <si>
    <t>вул. Вілмоша Ковача, 15/51</t>
  </si>
  <si>
    <t>1620/1</t>
  </si>
  <si>
    <t>вул. Юрія Гойди, 28 прим. 34</t>
  </si>
  <si>
    <t>1496/1</t>
  </si>
  <si>
    <t>вул. Льва Толстого, 31</t>
  </si>
  <si>
    <t>02:001:0162</t>
  </si>
  <si>
    <t>1872/1</t>
  </si>
  <si>
    <t>пр. Свободи, 35/34</t>
  </si>
  <si>
    <t>11:001:0256</t>
  </si>
  <si>
    <t>1091/1</t>
  </si>
  <si>
    <t>вул. Тиводара Легоцького, 22/47</t>
  </si>
  <si>
    <t>1843/1</t>
  </si>
  <si>
    <t>1937/1</t>
  </si>
  <si>
    <t>вул. Минайська, 9/39</t>
  </si>
  <si>
    <t>19:001:0091</t>
  </si>
  <si>
    <t>1926/1</t>
  </si>
  <si>
    <t>пр. Свободи, 29/7</t>
  </si>
  <si>
    <t>02:001:0222</t>
  </si>
  <si>
    <t>вул. Олексія Бестужева-Рюміна, 4 "а"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</si>
  <si>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</si>
  <si>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21:001:0554</t>
  </si>
  <si>
    <t>вул. Льва Толстого, 6</t>
  </si>
  <si>
    <t>01:001:0332</t>
  </si>
  <si>
    <t>2359/1</t>
  </si>
  <si>
    <t>вул. Оноківська</t>
  </si>
  <si>
    <t>для розміщення та експлуатації будівельі споруд автомобільного транспорту та дорожнього господарства</t>
  </si>
  <si>
    <t>39:001:0109</t>
  </si>
  <si>
    <t>1633/1</t>
  </si>
  <si>
    <t>26.09.2022 № 927</t>
  </si>
  <si>
    <t>1150/1</t>
  </si>
  <si>
    <t>29.09.2022 № 923</t>
  </si>
  <si>
    <t>29.09.2022 № 927</t>
  </si>
  <si>
    <t>вул. Генерала Свободи, 9 Б</t>
  </si>
  <si>
    <t>для обслуговування власної будівлі ринкової інфраструктури</t>
  </si>
  <si>
    <t>пр. Свободи, 7 "а" ((ТП № 65)</t>
  </si>
  <si>
    <t xml:space="preserve">для розміщення, б-ва та експлуатації будівель і споруд обєктів передачі електричної енергії </t>
  </si>
  <si>
    <t>02:001:0280</t>
  </si>
  <si>
    <t>30.08.2022 № 858</t>
  </si>
  <si>
    <t>вул. Оноківська, 1 В</t>
  </si>
  <si>
    <t>для розміщення та експлуатації будівель і споруд автомобільного транспорту та дорожнього господарства</t>
  </si>
  <si>
    <t>39:001:0100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</si>
  <si>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</si>
  <si>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пр. Свободи, 39/19</t>
  </si>
  <si>
    <t xml:space="preserve">11.11.2022 року </t>
  </si>
  <si>
    <t>вул. Володимирська, 65 "а"</t>
  </si>
  <si>
    <t xml:space="preserve">для будівництва та обслуговування багатоквартирного ЖБ </t>
  </si>
  <si>
    <t>ПІБ та/або найменування Орендаря</t>
  </si>
  <si>
    <t>Підстава, рішення УМР</t>
  </si>
  <si>
    <t>10.11.2022 № 986</t>
  </si>
  <si>
    <t>для житлової та громадської забудови</t>
  </si>
  <si>
    <t>928/1</t>
  </si>
  <si>
    <t>для б-ва та об-ня будівель кредитно-фінансових установ</t>
  </si>
  <si>
    <t>1131/1</t>
  </si>
  <si>
    <t>1952/1</t>
  </si>
  <si>
    <t>1950/1</t>
  </si>
  <si>
    <t>10.11.2022 № 980</t>
  </si>
  <si>
    <t>536/1</t>
  </si>
  <si>
    <t>вул. Мукачівська, 80</t>
  </si>
  <si>
    <t>для б-ва та об-ня будіель торгівлі</t>
  </si>
  <si>
    <t>12:001:0017</t>
  </si>
  <si>
    <t>1037/1</t>
  </si>
  <si>
    <t>12:001:0007</t>
  </si>
  <si>
    <t>1306/1</t>
  </si>
  <si>
    <t>10.11.2022 № 982</t>
  </si>
  <si>
    <t>вул. Швабська, 58/4</t>
  </si>
  <si>
    <t>11:002:0130</t>
  </si>
  <si>
    <t>вул. Івана Франка, б/н</t>
  </si>
  <si>
    <t>26:002:0019</t>
  </si>
  <si>
    <t>998/1</t>
  </si>
  <si>
    <t>10.11.2022 № 984</t>
  </si>
  <si>
    <t>для б-ва та об-ня будівель закалдів комунального обслуговування</t>
  </si>
  <si>
    <t>14:001:0130 та 14:001:0128</t>
  </si>
  <si>
    <t>1769/1</t>
  </si>
  <si>
    <t>10.11.2022 ; 986</t>
  </si>
  <si>
    <t>пл. Богдана Хмельницького, 21</t>
  </si>
  <si>
    <t>18:002:0033</t>
  </si>
  <si>
    <t>11.10.2022 № 980</t>
  </si>
  <si>
    <t>02:001:0286</t>
  </si>
  <si>
    <t>1944/1</t>
  </si>
  <si>
    <t>вул. Минайська, 15 А</t>
  </si>
  <si>
    <t>626/1</t>
  </si>
  <si>
    <t>вул. Ольбрахта, 23</t>
  </si>
  <si>
    <t>для б-ва мотельного комплексу</t>
  </si>
  <si>
    <t>09:001:0046</t>
  </si>
  <si>
    <t>14:001:0131</t>
  </si>
  <si>
    <t>на території м. Ужгород</t>
  </si>
  <si>
    <t>67:001:0261; 65:001:0113; 15:001:0225; 07:001:0232; 19:001:0280; 44:001:0463; 22:001:0151; 05:001:0133; 35:001:0235</t>
  </si>
  <si>
    <t>33:001:0332; 22:001:0148; 62:001:0418; 27:001:0337; 23:001:0106; 22:001:0149: 33:001:0325; 21:001:0592; 64:001:0109; 21:001:0591</t>
  </si>
  <si>
    <t>1307/1</t>
  </si>
  <si>
    <t>вул. Михайла лермонтова, 25</t>
  </si>
  <si>
    <t>10:001:0174</t>
  </si>
  <si>
    <t>1961/1</t>
  </si>
  <si>
    <t>р-н вул. Канальної - Другетів</t>
  </si>
  <si>
    <t>для розміщення, будівництва, експлуатації та обслуговування БС обєкттів енергогенеруючих підприємств, устаонов і організацій</t>
  </si>
  <si>
    <t>65:001:0086</t>
  </si>
  <si>
    <t>вул. Капушанська, 63 В (ЗТП - 22)</t>
  </si>
  <si>
    <t>55:001:0986; 55:001:0997; 55:001:0993; 55:001:0984; 55:001:0995; 55:001:0990; 55:001:0988; 55:001:0991; 55:001:0987; 55:001:0985; 55:001:0983; 55:001:0992; 55:001:0989; 55:001:0996; 55:001:0994</t>
  </si>
  <si>
    <t>1221/1</t>
  </si>
  <si>
    <t>1764/1</t>
  </si>
  <si>
    <t>65:001:0102</t>
  </si>
  <si>
    <t>16:001:0360</t>
  </si>
  <si>
    <t>55:001:1006; 55:001:1005; 55:001:0999: 55:001:0998; 55:001:1004</t>
  </si>
  <si>
    <t>відмова у видачі НГО</t>
  </si>
  <si>
    <t>13.12.2022 № 1045</t>
  </si>
  <si>
    <t>вул. Івана Франка, 58 "а"</t>
  </si>
  <si>
    <t>для б-ва та б-ва багатоквартирного житлового будинку</t>
  </si>
  <si>
    <t>51:001:0936</t>
  </si>
  <si>
    <t>13.12.2022 № 1046</t>
  </si>
  <si>
    <t xml:space="preserve">мкрн. "Червениця" </t>
  </si>
  <si>
    <t>45:001:0694</t>
  </si>
  <si>
    <t>1168/1</t>
  </si>
  <si>
    <t>13.12.2022 № 1050</t>
  </si>
  <si>
    <t>вул. Марії Заньковецької, 19</t>
  </si>
  <si>
    <t>18:001:0042; 18:001:0019; 18:001:0041</t>
  </si>
  <si>
    <t>1740/1</t>
  </si>
  <si>
    <t>пр. Свободи, 25/1</t>
  </si>
  <si>
    <t>02:001:0202</t>
  </si>
  <si>
    <t>16:001:0236; 16:001:0237</t>
  </si>
  <si>
    <t>18:003:0040 та 18:003:0039</t>
  </si>
  <si>
    <t>вул. Тиводара Легоцького, 78/33/а</t>
  </si>
  <si>
    <t>22:001:0145</t>
  </si>
  <si>
    <t>вул. Запорізька</t>
  </si>
  <si>
    <t>вул. Тиводара Легоцького, 3 А</t>
  </si>
  <si>
    <t>21:001:0586</t>
  </si>
  <si>
    <t>1923/1</t>
  </si>
  <si>
    <t>вул. Романа Шухевича, 31</t>
  </si>
  <si>
    <t>для б-ва та об-ня інших будівеь громадської забудови</t>
  </si>
  <si>
    <t>65:001:0068</t>
  </si>
  <si>
    <t>31.01.2023 № 1132</t>
  </si>
  <si>
    <t>вул. Минайська</t>
  </si>
  <si>
    <t>для розміщення, б-ва та експлуатації будівель і споруд обєктів передачі електричної енергії</t>
  </si>
  <si>
    <t>18:001:0300</t>
  </si>
  <si>
    <t>вул. Іштвана Мартона та вул. Кароя Мейсароша</t>
  </si>
  <si>
    <t>1024/1</t>
  </si>
  <si>
    <t>11:001:0070</t>
  </si>
  <si>
    <t>вул. Українська, 49</t>
  </si>
  <si>
    <t>59:001:0542</t>
  </si>
  <si>
    <t>пр. Свободи, 35</t>
  </si>
  <si>
    <t>11:001:0314</t>
  </si>
  <si>
    <t>49:001:0521</t>
  </si>
  <si>
    <t>01:001:0276</t>
  </si>
  <si>
    <t>вул. Федора Достоєвського</t>
  </si>
  <si>
    <t>для розміщення та експлуатації будівель і споруд іншого наземного транспорту</t>
  </si>
  <si>
    <t>21:001:0783</t>
  </si>
  <si>
    <t>1201/1</t>
  </si>
  <si>
    <t>31.01.2023 № 1137</t>
  </si>
  <si>
    <t>вул. Собранецька, 132</t>
  </si>
  <si>
    <t>44:002:0137</t>
  </si>
  <si>
    <t>гр. Петрушин А.Є.</t>
  </si>
  <si>
    <t>49:001:0534</t>
  </si>
  <si>
    <t>28.02.2023 № 1191</t>
  </si>
  <si>
    <t>14:001:0129</t>
  </si>
  <si>
    <t>965/1</t>
  </si>
  <si>
    <t>28.02.2023 № 1192</t>
  </si>
  <si>
    <t>18:003:0020</t>
  </si>
  <si>
    <t>28.02.2023 № 1188</t>
  </si>
  <si>
    <t>вул. Капушанська</t>
  </si>
  <si>
    <t>для будівництва та обслуговування об'єктів інженерної інфраструктури (об'єкт зв'язку)</t>
  </si>
  <si>
    <t>22:001:0152</t>
  </si>
  <si>
    <t>1857/1</t>
  </si>
  <si>
    <t>пл. Богдана Хмельницького, 2</t>
  </si>
  <si>
    <t>для б-ва та об-ня інших будівель шромадської забудови</t>
  </si>
  <si>
    <t>1932/1</t>
  </si>
  <si>
    <t>вул. Олександра Блеста, б/н</t>
  </si>
  <si>
    <t>для розміщення, будівництва, експлуатації, та обслуговування будівель і споруд об’єктів передачі електричної та теплової енергії</t>
  </si>
  <si>
    <t>1933/1</t>
  </si>
  <si>
    <t>вул. Баконія - Підгірна</t>
  </si>
  <si>
    <t>1609/1</t>
  </si>
  <si>
    <t>вул. Олександра Бородіна, 4/36</t>
  </si>
  <si>
    <t>19:003:0087</t>
  </si>
  <si>
    <t>1097/1</t>
  </si>
  <si>
    <t>08:002:0004</t>
  </si>
  <si>
    <t xml:space="preserve"> 08.02.2023</t>
  </si>
  <si>
    <t>вул. Ярослава Мудрого</t>
  </si>
  <si>
    <t>10:001:0358</t>
  </si>
  <si>
    <t>пр. Свободи, 37</t>
  </si>
  <si>
    <t>для б-ва та об-ня будівель торгвлі</t>
  </si>
  <si>
    <t>11:001:0055</t>
  </si>
  <si>
    <t>30.03.2023 № 1231</t>
  </si>
  <si>
    <t>вул. Руська, 56</t>
  </si>
  <si>
    <t>10:001:0357</t>
  </si>
  <si>
    <t>вул. Заньковецької, 1</t>
  </si>
  <si>
    <t>15:001:0232</t>
  </si>
  <si>
    <t>вул. Університетська (СКТП-325)</t>
  </si>
  <si>
    <t>42:001:0755</t>
  </si>
  <si>
    <t>940/1</t>
  </si>
  <si>
    <t>29.02.2023 № 1192</t>
  </si>
  <si>
    <t>для б-ва та об-ня будівель торгвлі (під АЗС)</t>
  </si>
  <si>
    <t>10.11.2022 № 981</t>
  </si>
  <si>
    <t>вул. Грибоєдова, 20 В</t>
  </si>
  <si>
    <t>44:001:0354</t>
  </si>
  <si>
    <t>гр. Свида М.М. лист від 04.04.2022 року № 30.01-12/745 нова допугода</t>
  </si>
  <si>
    <t>795/1</t>
  </si>
  <si>
    <t>04.05.2023 № 1274</t>
  </si>
  <si>
    <t>р-н Боздоського мосту</t>
  </si>
  <si>
    <t>для б-ва та об-ня будівель торгвлі (б-во торгового центру)</t>
  </si>
  <si>
    <t>70:001:0023</t>
  </si>
  <si>
    <t>1874/1</t>
  </si>
  <si>
    <t>04.05.2023 № 1271</t>
  </si>
  <si>
    <t>вул. Андрія Палая, 17/3</t>
  </si>
  <si>
    <t>62:001:0283</t>
  </si>
  <si>
    <t>1979/1</t>
  </si>
  <si>
    <t>04.05.2023 № 1238</t>
  </si>
  <si>
    <t>для розміщення, б-ва, експлуатації та об-ня БС обєктвенергогенеруючих підприємств, установ і організацій</t>
  </si>
  <si>
    <t>44:001:0482</t>
  </si>
  <si>
    <t>04.05.2023 № 1268</t>
  </si>
  <si>
    <t>56:001:0410; 56:001:0408; 56:001:0409; 56:001:0411</t>
  </si>
  <si>
    <t>1272/1</t>
  </si>
  <si>
    <t>вул. Андрія Палая, 2 "а"</t>
  </si>
  <si>
    <t>59:001:0418</t>
  </si>
  <si>
    <t>1217/1</t>
  </si>
  <si>
    <t>вул. Капушанська, 161</t>
  </si>
  <si>
    <t>21:002:0091</t>
  </si>
  <si>
    <t>1297/2</t>
  </si>
  <si>
    <t>1267/1/1</t>
  </si>
  <si>
    <t>02:001:0080</t>
  </si>
  <si>
    <t>02:001:0081</t>
  </si>
  <si>
    <t>13.06.2023 № 1306</t>
  </si>
  <si>
    <t>вул. Закарпатська, 26 А</t>
  </si>
  <si>
    <t>для б-ва та об-ня БЖБ з обєктами торгово - розважальної та ринкової інфраструктури</t>
  </si>
  <si>
    <t>27:001:0344</t>
  </si>
  <si>
    <t>вул. Другетів, 91</t>
  </si>
  <si>
    <t>для б-ва та об-ня будівлеь торгівлі</t>
  </si>
  <si>
    <t>35:001:0246</t>
  </si>
  <si>
    <t>вул. Електрозаводська</t>
  </si>
  <si>
    <t>для розміщення, будівництва, експлуатації, та обслуговування будівель і споруд об’єктів передачі електричної  енергії</t>
  </si>
  <si>
    <t>71:001:0008 та 34:001:0339</t>
  </si>
  <si>
    <t>71:001:0007</t>
  </si>
  <si>
    <t>вул. Бічна, 5</t>
  </si>
  <si>
    <t>02:001:0260</t>
  </si>
  <si>
    <t>1341/1</t>
  </si>
  <si>
    <t>13.06.2023 № 1310</t>
  </si>
  <si>
    <t>12:002:0035</t>
  </si>
  <si>
    <t>1808/1</t>
  </si>
  <si>
    <t>вул. Карпатської України, 36 А (Гагаріна)</t>
  </si>
  <si>
    <t>для б-ва та об-ня будівель торгівлі (під АЗС)</t>
  </si>
  <si>
    <t>65:001:0055</t>
  </si>
  <si>
    <t>1535/1</t>
  </si>
  <si>
    <t>пл. Шандора Петефі, 44/1</t>
  </si>
  <si>
    <t>01:002:0122</t>
  </si>
  <si>
    <t>499/1</t>
  </si>
  <si>
    <t>вул. Тиводара Легоцького</t>
  </si>
  <si>
    <t>вул. Гранітна, 1 "а"</t>
  </si>
  <si>
    <t>60:001:0276</t>
  </si>
  <si>
    <t>для р-ня, будівництва, експлуатації та об-ня БС передачі електричної енергії</t>
  </si>
  <si>
    <t>24:001:0653</t>
  </si>
  <si>
    <t>р-н Карпатської України (Гагаріна)</t>
  </si>
  <si>
    <t>для р-ння та екс-ї основних, підсобних і допоміжних БС технічної інфраструктури (виробництво та розподіл газу, постачання пари та гарячої води, очищення та розподіл води)</t>
  </si>
  <si>
    <t>65:001:0123</t>
  </si>
  <si>
    <t>1976/1</t>
  </si>
  <si>
    <t>27.06.2023 № 1354</t>
  </si>
  <si>
    <t>для б-ва та об-ння будівель торгівлі</t>
  </si>
  <si>
    <t>для будівництва та обслуговування БЖБ зобєктами торгово - розважальної та ринкової інфраструктури</t>
  </si>
  <si>
    <t>24:001:0645</t>
  </si>
  <si>
    <t>1124/1</t>
  </si>
  <si>
    <t>27.06.2023 № 1353</t>
  </si>
  <si>
    <t>1811/1</t>
  </si>
  <si>
    <t xml:space="preserve">гр. Лавний В.С. </t>
  </si>
  <si>
    <t>1563/1</t>
  </si>
  <si>
    <t>пл. Шандора Петефі, 31/10-12</t>
  </si>
  <si>
    <t>01:001:0247</t>
  </si>
  <si>
    <t>27.06.2023 № 1349</t>
  </si>
  <si>
    <t>вул. Андрія Палая (Тельмана), 2 В</t>
  </si>
  <si>
    <t>вул. Василя Гаджеги (Радищева)</t>
  </si>
  <si>
    <t>для розміщення та експлуатації  інших технічних засобів звязку</t>
  </si>
  <si>
    <t>24:001:0654</t>
  </si>
  <si>
    <t>1891/1</t>
  </si>
  <si>
    <t>вул. Доманинська, 336</t>
  </si>
  <si>
    <t>1675/1</t>
  </si>
  <si>
    <t>13.06.2023 № 1305</t>
  </si>
  <si>
    <t>пл. Театральна, 5, 7</t>
  </si>
  <si>
    <t>06:001:0233</t>
  </si>
  <si>
    <t>37:001:0524</t>
  </si>
  <si>
    <t>27.06.2023 № 1351</t>
  </si>
  <si>
    <t>18:001:0299</t>
  </si>
  <si>
    <t>2429/1</t>
  </si>
  <si>
    <t>18:001:0298</t>
  </si>
  <si>
    <t>1993/1</t>
  </si>
  <si>
    <t>гр. Малюк М.В.</t>
  </si>
  <si>
    <t>вул. Іштвана Сечені, 48/4</t>
  </si>
  <si>
    <t>1183/1</t>
  </si>
  <si>
    <t>ТОВ "Україна - Плаза "</t>
  </si>
  <si>
    <t>29.11.2021 № 519</t>
  </si>
  <si>
    <t>15:001:0044</t>
  </si>
  <si>
    <t>27.06.2023 № 1352</t>
  </si>
  <si>
    <t>вул. Августина Волошина, 24</t>
  </si>
  <si>
    <t>06:001:0269</t>
  </si>
  <si>
    <t>вул. Загорська, Фединця, Кошицька, Грузинська, Берчені</t>
  </si>
  <si>
    <t>вул. Оноківська, б/н (КТП № 196)</t>
  </si>
  <si>
    <t>37:001:0522</t>
  </si>
  <si>
    <t>вул. Ярослава Мудрого (ділянка № 25)</t>
  </si>
  <si>
    <t>56:001:0414</t>
  </si>
  <si>
    <t>територія м. Ужгород</t>
  </si>
  <si>
    <t>67:001:0264</t>
  </si>
  <si>
    <t>вул. В. Стефаника (КТП 10/0,4 Вкт)</t>
  </si>
  <si>
    <t>61:001:0463</t>
  </si>
  <si>
    <t>18:001:0303</t>
  </si>
  <si>
    <t>1370/1</t>
  </si>
  <si>
    <t>гр. Калинич М.І.</t>
  </si>
  <si>
    <t>пр. Свободи, 49</t>
  </si>
  <si>
    <t>11:002:0095</t>
  </si>
  <si>
    <t>1705/1</t>
  </si>
  <si>
    <t>гр. Зацинська А.Г.</t>
  </si>
  <si>
    <t>вул. Героїв крут (Галана), 8</t>
  </si>
  <si>
    <t>для б-ва та обня ЖБГБС</t>
  </si>
  <si>
    <t>19:001:0149</t>
  </si>
  <si>
    <t>20.01.2020 (новий орендар з 11.05.2023)</t>
  </si>
  <si>
    <t>24.12.19 № 1853, 27.06.2023 № 1354</t>
  </si>
  <si>
    <t>541/1</t>
  </si>
  <si>
    <t>27.06.202 № 1354; 15.08.2023 № 1422</t>
  </si>
  <si>
    <t>для б-ва багатоквартирних житлових будинків</t>
  </si>
  <si>
    <t>2012/1</t>
  </si>
  <si>
    <t>15.08.2023 № 1420</t>
  </si>
  <si>
    <t>для розміщення, будівництва, експлуатації та обслуговування БС обєкттів передачі електричної та теплової енегії</t>
  </si>
  <si>
    <t>15.08.2023 № 1416</t>
  </si>
  <si>
    <t>1975/1</t>
  </si>
  <si>
    <t>вул. Собранецька, 147 "б"</t>
  </si>
  <si>
    <t>1624/1</t>
  </si>
  <si>
    <t xml:space="preserve">Релігійна громада Української православної церкви Свято- Різдва Богородичної церкви (скорочене найменування - Релігійна громада УПЦ) </t>
  </si>
  <si>
    <t>пр. Свободи, б/н</t>
  </si>
  <si>
    <t>1145/1</t>
  </si>
  <si>
    <t>15.08.2023 № 1420, 15.05.2018 № 1106</t>
  </si>
  <si>
    <t>вул. Героїв Крут (Галана) - Петра Гулака - Артемовського</t>
  </si>
  <si>
    <t>1867/1</t>
  </si>
  <si>
    <t>27.06.2023 № 1354, 15.08.2023 № 1422</t>
  </si>
  <si>
    <t>04.05.2023 № 1274, 15.08.2023 № 1422</t>
  </si>
  <si>
    <t>гр. Стефура С.П.</t>
  </si>
  <si>
    <t>вул. Грушевського, 35</t>
  </si>
  <si>
    <t>18:001:0304</t>
  </si>
  <si>
    <t>861/1</t>
  </si>
  <si>
    <t>гр. Цибик В.В.</t>
  </si>
  <si>
    <t>15.08.2023 № 1419</t>
  </si>
  <si>
    <t>вул. Марії Заньковецької, 38/3</t>
  </si>
  <si>
    <t>17:004:0063</t>
  </si>
  <si>
    <t>51:001:0937; 05:001:0149; 31:001:0438; 60:001:0274; 33:001:0338</t>
  </si>
  <si>
    <t>гр. Савицький О.С.</t>
  </si>
  <si>
    <t>вул. Карпатської України (Гагаріна) 2 а</t>
  </si>
  <si>
    <t>для б-ва та об-ня ЖБ з обєктами торгово - розважальної та ринкової інфраструктури</t>
  </si>
  <si>
    <t>57:001:0091</t>
  </si>
  <si>
    <t>28.09.2023 № 1472, 15.05.2018 № 1106</t>
  </si>
  <si>
    <t>вул. Руська, 41</t>
  </si>
  <si>
    <t>10:001:0370</t>
  </si>
  <si>
    <t>25.07.19 № 1621, 27.06.2023 № 1354</t>
  </si>
  <si>
    <t>2001/1</t>
  </si>
  <si>
    <t>13.06.2023 № 130, 28.09.2023 № 1481</t>
  </si>
  <si>
    <t>28.09.2023 № 1471</t>
  </si>
  <si>
    <t>18:001:0305</t>
  </si>
  <si>
    <t>12.07.2023, 10.10.2023 (додаткова угода)</t>
  </si>
  <si>
    <t>27.06.2023 № 1349, 28.09.2023 № 1474</t>
  </si>
  <si>
    <t>59:001:0549 - архівний. Тепар 59:001:0555 та 59:001:0556</t>
  </si>
  <si>
    <t>13.06.2023 № 1306, 28.09.2023 № 1481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</si>
  <si>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</si>
  <si>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70:001:0139</t>
  </si>
  <si>
    <t>вул. Гранітна, 5 А</t>
  </si>
  <si>
    <t>60:001:0281</t>
  </si>
  <si>
    <t>28.09.2023 № 1475</t>
  </si>
  <si>
    <t>вул. Собранецька, 115</t>
  </si>
  <si>
    <t>50:001:0293</t>
  </si>
  <si>
    <t>1995/1</t>
  </si>
  <si>
    <t>28.09.2023 № 1476</t>
  </si>
  <si>
    <t>вул. Олександра Фединця, б/н</t>
  </si>
  <si>
    <t>08:001:0051</t>
  </si>
  <si>
    <t>1994/1</t>
  </si>
  <si>
    <t>28.09.2023 № 1475, 28.09.2023 № 1481</t>
  </si>
  <si>
    <t>вул. Капушанська (Перемоги), 17 А</t>
  </si>
  <si>
    <t>02:002:0083</t>
  </si>
  <si>
    <t>1469/1</t>
  </si>
  <si>
    <t>вул. Вілмоша Ковача, 13 прим. 103</t>
  </si>
  <si>
    <t>16:001:0368</t>
  </si>
  <si>
    <t>вул. Другетів, 96</t>
  </si>
  <si>
    <t>08:001:0137</t>
  </si>
  <si>
    <t>1567/1</t>
  </si>
  <si>
    <t>08:002:0109</t>
  </si>
  <si>
    <t>1989/1</t>
  </si>
  <si>
    <t>вул. Шумна, 2</t>
  </si>
  <si>
    <t>08:001:0135</t>
  </si>
  <si>
    <t>2007/1</t>
  </si>
  <si>
    <t>1207/1</t>
  </si>
  <si>
    <t>вул. Швабська - пл. Кирила і Мефодія</t>
  </si>
  <si>
    <t>для б-ва та об-ня будівель торгівлі (під кіоском)</t>
  </si>
  <si>
    <t>вул. Оноківська, 18/48</t>
  </si>
  <si>
    <t>вул. Степана Федора - 2 ділянки; вул. Ярослава Мудрого - 7 ділянок; вул. Юрія Керекеша - 5 ділянок; вул. Анатолія Кралицького</t>
  </si>
  <si>
    <t>17.07.2023 року (дата договору -15.09.2021)</t>
  </si>
  <si>
    <t>23.11.23 № 1551</t>
  </si>
  <si>
    <t>вул. Університетська, 25</t>
  </si>
  <si>
    <t>43:001:0360</t>
  </si>
  <si>
    <t>вул. Закарпатська та пров. Т. Шевченка</t>
  </si>
  <si>
    <t>28:001:0248</t>
  </si>
  <si>
    <t>1999/1</t>
  </si>
  <si>
    <t>23.11.23 № 1556</t>
  </si>
  <si>
    <t>1726/1</t>
  </si>
  <si>
    <t>вул. Бориса Тлехаса, 89 "а"</t>
  </si>
  <si>
    <t>1249/1</t>
  </si>
  <si>
    <t>вул. Дендеші, 118</t>
  </si>
  <si>
    <t>для городництва</t>
  </si>
  <si>
    <t>1779/1</t>
  </si>
  <si>
    <t>вул. Вілмоша Ковача, 15/19</t>
  </si>
  <si>
    <t>1818/1</t>
  </si>
  <si>
    <t>23.11.23 № 1555</t>
  </si>
  <si>
    <t>вул. Шухевича, 41</t>
  </si>
  <si>
    <t>65:001:0037</t>
  </si>
  <si>
    <t>2017/1</t>
  </si>
  <si>
    <t>вул. П. Чубинського (Бородіна), 4 прим. 37</t>
  </si>
  <si>
    <t>вул. Мукачівська, 69</t>
  </si>
  <si>
    <t>10:001:0373</t>
  </si>
  <si>
    <t>вул. Олександра Блеста (ПС 110/10- Ужгород -8)</t>
  </si>
  <si>
    <t>64:001:0116</t>
  </si>
  <si>
    <t>2040/1</t>
  </si>
  <si>
    <t>60:001:0210</t>
  </si>
  <si>
    <t>м. Ужгород</t>
  </si>
  <si>
    <t>р-н обїзної дороги М08</t>
  </si>
  <si>
    <t>37:001:0541</t>
  </si>
  <si>
    <t>вул. Карпатської України (Гагаріна) 36, 36 В</t>
  </si>
  <si>
    <t>65:001:0124</t>
  </si>
  <si>
    <t>вул. Ак. Корольова, 7 Б; вул. Минайська, 40 "а"; вул. АК. Корольова, 6 "а"; вул. Богомольця, 20 "а"; вул. Комендаря, 48 "а"; вул. Минайська, 29 "в"</t>
  </si>
  <si>
    <t>20:001:0373; 20:001:0368; 20:001:0370; 21:001:0617; 19:001:0295; 19:001:0297</t>
  </si>
  <si>
    <t>вул. Антонана Дворжака, б/н</t>
  </si>
  <si>
    <t>для розміщення, б-ва, експлуатації та об-ня БС обєктів передачі електричної енергії</t>
  </si>
  <si>
    <t>59:001:0557</t>
  </si>
  <si>
    <t>65:001:0069</t>
  </si>
  <si>
    <t>вул. Генерала Свободи, 5 "б"; вул. Героїв Крут (Галана), 7 "а"; вул. Генерала Свободи, 7 "а"; вул. Нахімова, 3 "б"</t>
  </si>
  <si>
    <t>20:001:0372; 19:001:0294; 20:001:0371; 39:001:0363</t>
  </si>
  <si>
    <t>вул. Минайська (ЗТП № 125)</t>
  </si>
  <si>
    <t>19:001:0296</t>
  </si>
  <si>
    <t>44:001:0487; 59:001:0565; 62:001:0432</t>
  </si>
  <si>
    <t>44:001:0490; 22:001:0157; 22:001:0156; 21:001:2023; 08:001:0179</t>
  </si>
  <si>
    <t>Володимира Лендьєла (Докучаєва), 6 «а» (ЗТП-154); вул. Козацька, 66 «б» (ЗТП-134); вул. Марка Вовчка, 10 «а» (ЗТП-286).</t>
  </si>
  <si>
    <t>пров. Університетський, 8 «б»  (ЗТП-264); вул. Тиводара Легоцького, 44 «б» (ЗТП-282); вул. Тиводара Легоцького, 10 «а» (ЗТП-283); вул. Олександра Богомольця, 14 «а» (ЗТП-284); вул. Шумна, 29 «а»  (ЗТП-229)</t>
  </si>
  <si>
    <t>вул. Минайська, 6 «а» (ЗТП-169); вул. Івана Франка, 1 «г» (ЗТП-176); пл. Шандора Петефі, 10 «б» (ЗТП-206); просп. Свободи, 2 «б» (ЗТП-209); вул. Михайла Вербицького (Декабристів), 41 «а»  (ЗТП-211); пров. Мебльовиків, 5 «а»  (ЗТП-214); вул. Академіка Корольова, 1 «а» (ЗТП-217)</t>
  </si>
  <si>
    <t>15:001:0235; 26:001:0295; 01:001:0371; 16:001:0371; 19:001:0292; 34:001:0343; 20:001:0369</t>
  </si>
  <si>
    <t>2031/1</t>
  </si>
  <si>
    <t>1806/1</t>
  </si>
  <si>
    <t>вул. Гвардійська, б/н</t>
  </si>
  <si>
    <t>1191/1</t>
  </si>
  <si>
    <t>вул. 8 Березня поз. 4</t>
  </si>
  <si>
    <t>23.11.2023 № 1552</t>
  </si>
  <si>
    <t>вул. Собранецька, 100, 102</t>
  </si>
  <si>
    <t>для б-ва багатоквартирного житлового будинку з обєктами торгово - розважальної та ринкової інфраструктури</t>
  </si>
  <si>
    <t>29:001:0253</t>
  </si>
  <si>
    <t>72:001:0031 та 72:001:0028 та 72:001:0026</t>
  </si>
  <si>
    <t>55:001:1012</t>
  </si>
  <si>
    <t>56:001:0405; 56:001:0407; 56:001:0404; 56:001:0406; 2124886300:10:011:0019</t>
  </si>
  <si>
    <t>2024 рік, грн/міс.</t>
  </si>
  <si>
    <t>НГО 2024 рік, грн</t>
  </si>
  <si>
    <t>243577,86 та 366871,68</t>
  </si>
  <si>
    <t>2390389,12 та 2279091,64</t>
  </si>
  <si>
    <t>84887,36; 23874,57; 74276,44</t>
  </si>
  <si>
    <t>915177,6 та 762648</t>
  </si>
  <si>
    <t>9624,3 та 173237,40</t>
  </si>
  <si>
    <t>399532,56 та 1009861,44</t>
  </si>
  <si>
    <t>24555,42 та 10913,52</t>
  </si>
  <si>
    <t>36795,98 та 19813,22</t>
  </si>
  <si>
    <t>541819,35 та 1062415,25</t>
  </si>
  <si>
    <t>62232,24 грн;34912,32 грн та 102932,50</t>
  </si>
  <si>
    <t>67296,90 грн; 72154,80 грн; 74438,91 грн; 44138,73 грн; 35033,37</t>
  </si>
  <si>
    <t>70163,34 грн; 28864,10 грн; 70669,44 грн; 95055,48 грн; 37077,94 грн; 93916,82 грн; 87243,38 грн</t>
  </si>
  <si>
    <t>23124,90 грн; 53496,00 грн; 30732,58 грн; 58889,82 грн; 21303,72 грн.</t>
  </si>
  <si>
    <t>937,32 грн -по 3 землям; 2577,63 грн</t>
  </si>
  <si>
    <t>4 од=937,32 грн; 2577,63</t>
  </si>
  <si>
    <t>ГР. Кулик - Куличенко Л.Л. (старий - ПП ВКФ "Злагода") лист від 28.03.2022 року № 30.01-12/632, від 10.03.2023 року № 30.01-12/716, від 06.02.2024 року № 24.01-12/499</t>
  </si>
  <si>
    <t>56:001:0379; 56:001:0390; 56:001:0376; 56:001:0367; 56:001:0372; 56:001:0375; 56:001:0387; 56:001:0382; 56:001:0371; 56:001:0383; 56:001:0385; 56:001:0370; 56:001:0369; 56:001:0374; 56:001:0381; 56:001:0384; 56:001:0380; 56:001:0389; 56:001:0391; 56:001:0388; 56:001:0393; 56:001:0373</t>
  </si>
  <si>
    <t>гр. Воронич І.П.</t>
  </si>
  <si>
    <t>13.12.2022 № 1046, 23.11.2023 № 1561</t>
  </si>
  <si>
    <t>вул. Марії Заньковецької</t>
  </si>
  <si>
    <t>для б-ва та об-ня обєктів інженерної інфраструктури</t>
  </si>
  <si>
    <t>21:002:0054</t>
  </si>
  <si>
    <t xml:space="preserve">гр. Бакош Т.В. </t>
  </si>
  <si>
    <t>1784/1 (додаткова угода по поділу)</t>
  </si>
  <si>
    <t>26.12.2023 № 1622</t>
  </si>
  <si>
    <t>12:001:0201 (з.д. 12:001:0200 - в землі запасу міста)</t>
  </si>
  <si>
    <t>1972/1</t>
  </si>
  <si>
    <t>22.12.2024 № 1610</t>
  </si>
  <si>
    <t>вул. Романа Шухевича, 54</t>
  </si>
  <si>
    <t>65:001:0032</t>
  </si>
  <si>
    <t>51558,72 грн; 71650,96 грн; 28219,32</t>
  </si>
  <si>
    <t>ТОВ "Компанія "Край"</t>
  </si>
  <si>
    <t>26.12.2023 № 1621</t>
  </si>
  <si>
    <t>вул. Гранітна, 9</t>
  </si>
  <si>
    <t>60:001:0280</t>
  </si>
  <si>
    <t>36507,92 грн; 3430,27 грн;1225,10 грн; 1289,58 -5 шт.грн; 5932,05 грн - 2 шт.;1382,59 грн; -2 шт.1432,83 грн; - 2 шт.; 3610,82 грн.</t>
  </si>
  <si>
    <t>25831,0; 18961,24 грн;65945,88 грн; 31845,16 грн; 24404,64 грн; 77361,43 грн; 54858,4 грн; 61647,41 грн;25831,00 грн;40586,68 грн;</t>
  </si>
  <si>
    <t>47133,41 грн; 67813,13 грн; 54580,22 грн; 87281,19 грн; 56436,70 грн; 10676,77 грн; 30113,80 грн; 55007,15 грн; 34351,26</t>
  </si>
  <si>
    <t>2729,21 грн / шт.; 992,44 грн3 шт</t>
  </si>
  <si>
    <t>4309,83 грн; 40635,54 грн; 9232,48 грн; 2484,02 грн; 1879,2 грн; 14887,66 грн; 2413,95 грн; 2222,71 грн; -4 шт.; 21895,95 грн; 3230,97 грн; 3792,24 грн; 10409,31 грн; 4039,22 грн% 21152,76 грн; 17925,78 грн</t>
  </si>
  <si>
    <t>47384,05 грн; 80179,34 грн; 62313,13 грн; 77764,3</t>
  </si>
  <si>
    <t>83258,72 грн; 66251,78 грн; 109293,3 грн; 80332,22 грн; 101177,92 грн; 49317,88 грн</t>
  </si>
  <si>
    <t>4989,31 грн; 30066 грн; 21714,33 грн</t>
  </si>
  <si>
    <t>1064180,35 та 790869,65</t>
  </si>
  <si>
    <t>ТОВ "Тиса - Енерджі Груп"лист від 14.02.2024 року № 24.01-12/557</t>
  </si>
  <si>
    <t>ТОВ "Пластіком Ужгород"</t>
  </si>
  <si>
    <t>додаткова угода до договору № 2298 щодо поділу землі</t>
  </si>
  <si>
    <t>20:001:0374 та 20:001:0375</t>
  </si>
  <si>
    <t>868810,88 та 2041461,52</t>
  </si>
  <si>
    <t>2041/1</t>
  </si>
  <si>
    <t>гр. Пічкар І.І.</t>
  </si>
  <si>
    <t>22.12.2023 № 1610</t>
  </si>
  <si>
    <t>вул. Капушанська, 145</t>
  </si>
  <si>
    <t>21:002:0053</t>
  </si>
  <si>
    <t>14762,79 грн; 937,32 грн;-3 шт;; 951,12 грн - 3 шт; 856,0 грн - 5 шт; 1284,0 грн; 1265,40 грн; 843,60 грн - 3 шт.; 2319,90 грн; - 2 шт.;  ;2354,0 грн - 2 шт.; 4007,1</t>
  </si>
  <si>
    <t>1845/1</t>
  </si>
  <si>
    <t>гр. Федак Н.Д.</t>
  </si>
  <si>
    <t>23.11.2023 № 1556</t>
  </si>
  <si>
    <t>58:001:0169</t>
  </si>
  <si>
    <t>гр. Феєш А.О. (цінним  листом)</t>
  </si>
  <si>
    <t>гр. Гудзинський О.В., гр. Федикович В.П.</t>
  </si>
  <si>
    <t>2.12.2023 № 1610</t>
  </si>
  <si>
    <t>гр. Кузьма О.Й., гр. Поляк Л.І., гр. Кузьма М.І., гр. Мельник К.В., гр. Мельник Л.Ю,</t>
  </si>
  <si>
    <t>21:001:0431</t>
  </si>
  <si>
    <t>гр. Сарай Д.І.</t>
  </si>
  <si>
    <t>вул. Яроцька, 2</t>
  </si>
  <si>
    <t>08:001:0181</t>
  </si>
  <si>
    <t>1846/1</t>
  </si>
  <si>
    <t>гр. Стецик Г.В.</t>
  </si>
  <si>
    <t>вул. Заньковецької, 6/23</t>
  </si>
  <si>
    <t>530/1</t>
  </si>
  <si>
    <t>ПП "КАДВА"</t>
  </si>
  <si>
    <t>вул. Михайла Грушевського, 68А-72А</t>
  </si>
  <si>
    <t>20:001:0102</t>
  </si>
  <si>
    <t>гр. Гулієф Руфат</t>
  </si>
  <si>
    <t>30.03.2023 № 1232</t>
  </si>
  <si>
    <t>р-н вул. 8 Березня та вул. Богомольця</t>
  </si>
  <si>
    <t>для б-ва та об-ня обєктів транспортної інфраструктури (для розміщеня та експлуатації БС додаткових транспортних послуг і допоміжних операцій)</t>
  </si>
  <si>
    <t>20:001:0343</t>
  </si>
  <si>
    <t>гр. Пересоляк Р.В.</t>
  </si>
  <si>
    <t>вул. Олександра Грибоєдова, 7</t>
  </si>
  <si>
    <t>44:001:0489</t>
  </si>
  <si>
    <t>23.11.23 № 1551, 22.02.2024 № 1682</t>
  </si>
  <si>
    <t>для розміщення та експлуатації об’єктів і споруд телекомунікацій  (зміни у рішення для розміщення та експлуатації об’єктів і споруд електронних телекомунікацій)</t>
  </si>
  <si>
    <t>31.03.2023 № 1132</t>
  </si>
  <si>
    <t>для розміщення та експлуатації БС додаткових транспортних послуг і допоміжних операцій</t>
  </si>
  <si>
    <t>гр. Пертушин А.Є.</t>
  </si>
  <si>
    <t>вул. Карпастької України (Гагаріна)</t>
  </si>
  <si>
    <t>для розміщення та експлуатації БС додаткових транспортних послуг і допоміжних операцій (б-во та об-ня обєктів транспортної інфраструктури)</t>
  </si>
  <si>
    <t>65:001:0094</t>
  </si>
  <si>
    <t>2423/1</t>
  </si>
  <si>
    <t>ТОВ "Ужінвест-Груп"</t>
  </si>
  <si>
    <t>04.10.2023-31.12.2023 = 57808,45; далі 60756,85</t>
  </si>
  <si>
    <t>1387/1</t>
  </si>
  <si>
    <t xml:space="preserve">ТОВ СП "Джокер - Клуб" </t>
  </si>
  <si>
    <t>вул. Павла Чубинського, 69 ( Бородіна)</t>
  </si>
  <si>
    <t>22.02.2024 № 1670</t>
  </si>
  <si>
    <t>22.02.2024 № 1665</t>
  </si>
  <si>
    <t>гр. Дилевська А.О.</t>
  </si>
  <si>
    <t>вул. Льва Толстого, 8/4</t>
  </si>
  <si>
    <t>01:001:0374</t>
  </si>
  <si>
    <t>1510/1</t>
  </si>
  <si>
    <t>гр. Балажинець С.Й.</t>
  </si>
  <si>
    <t>вул. Капушанська (Перемоги), 157</t>
  </si>
  <si>
    <t>21:002:0050</t>
  </si>
  <si>
    <t>1050/1</t>
  </si>
  <si>
    <t>гр. Боднарюк С.О.</t>
  </si>
  <si>
    <t>ТОВ "Сіті Іневест Ужгород" (протокол розбіжностей)</t>
  </si>
  <si>
    <t>16:001:0212</t>
  </si>
  <si>
    <t>ТОВ “СЕРТАДО</t>
  </si>
  <si>
    <t xml:space="preserve">ТОВ "Феба" </t>
  </si>
  <si>
    <t xml:space="preserve">ПП "Закарпатінвестбуд" </t>
  </si>
  <si>
    <t xml:space="preserve">ПАТ "Закарпаттяобленерго" </t>
  </si>
  <si>
    <t xml:space="preserve">Закарпатська обласна рада професійних спілок </t>
  </si>
  <si>
    <t>ПАТ "Закарпаттяобленерго"</t>
  </si>
  <si>
    <t xml:space="preserve">гр. Тирпак М.І. </t>
  </si>
  <si>
    <t xml:space="preserve">гр. Срібна А.І. </t>
  </si>
  <si>
    <t xml:space="preserve">гр генсецька М.М. </t>
  </si>
  <si>
    <t xml:space="preserve">ПАТ "Закарпаття-авто" </t>
  </si>
  <si>
    <t>ОК "кооператив по експлуатації колективних гаражів "Жигулі 2"</t>
  </si>
  <si>
    <t xml:space="preserve">гр. горбань Н.В </t>
  </si>
  <si>
    <t xml:space="preserve">ПРАТ "Закарпаттяобленерго"  </t>
  </si>
  <si>
    <t xml:space="preserve">ТОВ "ТПК 2005" </t>
  </si>
  <si>
    <t xml:space="preserve">ГО "Товариство угорської культури Закарпаття" </t>
  </si>
  <si>
    <t xml:space="preserve">ПРАТ "Закарпаттяобленерго"   </t>
  </si>
  <si>
    <t xml:space="preserve">гр. калабішка В.В. </t>
  </si>
  <si>
    <t>ТОВ "Голден карс"</t>
  </si>
  <si>
    <t>ТОВ "Райдуга"</t>
  </si>
  <si>
    <t>ФОП Варгалінок К.М.</t>
  </si>
  <si>
    <t>КМП "Реммеблі"</t>
  </si>
  <si>
    <t xml:space="preserve">ТЗОВ " Завод "Галичина" </t>
  </si>
  <si>
    <t>ТОВ "ГОУ ГРУП ОЙЛ"</t>
  </si>
  <si>
    <t xml:space="preserve">ПАТ "Укрнафта" </t>
  </si>
  <si>
    <t>гр. Резванова І.Д.</t>
  </si>
  <si>
    <t xml:space="preserve">гр. Бігар Н.М. </t>
  </si>
  <si>
    <t>ТОВ "НСЛ"</t>
  </si>
  <si>
    <t>ФОП Батрін Д.І.</t>
  </si>
  <si>
    <t>ФОП Губкович В.М.</t>
  </si>
  <si>
    <t xml:space="preserve">гр. Півень В.В. </t>
  </si>
  <si>
    <t>ТОВ "Енджел Кепітал"</t>
  </si>
  <si>
    <t xml:space="preserve">гр. Василечко В.В. </t>
  </si>
  <si>
    <t xml:space="preserve">гр. Криванич Т.І. </t>
  </si>
  <si>
    <t xml:space="preserve">ФОП Рояк Є.Б. </t>
  </si>
  <si>
    <t>гр. Гозда О.М.</t>
  </si>
  <si>
    <t>ПП "ЛАСП"</t>
  </si>
  <si>
    <t>МПП "Олеся"</t>
  </si>
  <si>
    <t xml:space="preserve">гр. Довбиш А.М. </t>
  </si>
  <si>
    <t>гр. Поневич Б.З.</t>
  </si>
  <si>
    <t xml:space="preserve">гр. Добоній Д.А. </t>
  </si>
  <si>
    <t xml:space="preserve">гр. Лустиг О.А. </t>
  </si>
  <si>
    <t xml:space="preserve">гр. Ломага О.С. </t>
  </si>
  <si>
    <t xml:space="preserve">ТОВ "Твінс" </t>
  </si>
  <si>
    <t>гр. Кепша С.І.</t>
  </si>
  <si>
    <t>АТ "Ужгородське АТП - 12107"</t>
  </si>
  <si>
    <t xml:space="preserve">ТОВ "Сімо і Ганц" </t>
  </si>
  <si>
    <t xml:space="preserve">ФОП Березнай І.І. </t>
  </si>
  <si>
    <t xml:space="preserve">гр. Гладжикурка В.І., гр. Гладжикурка Н.Б., гр. гладжикурка Л.В. </t>
  </si>
  <si>
    <t>гр. Грибанова К.З.</t>
  </si>
  <si>
    <t xml:space="preserve">гр. Щербатюк О.В. </t>
  </si>
  <si>
    <t xml:space="preserve">ТОВ "Вест Ойл Груп" </t>
  </si>
  <si>
    <t xml:space="preserve">ФОП Коба Н.Ю. </t>
  </si>
  <si>
    <t xml:space="preserve">гр. Чижмарь ЮВ., гр. Чижмарь Г.М. </t>
  </si>
  <si>
    <t xml:space="preserve">гр. Тижук С.В. </t>
  </si>
  <si>
    <t>ТОВ "Ремонтсервіс-4</t>
  </si>
  <si>
    <t>ТОВ "УЖАГРОМІКС"</t>
  </si>
  <si>
    <t xml:space="preserve">ПП ВКФ "Злагода" </t>
  </si>
  <si>
    <t xml:space="preserve">ТОВ "Ренесанс" </t>
  </si>
  <si>
    <t xml:space="preserve">гр. Шейдик К.А. </t>
  </si>
  <si>
    <t>Громадська органіізація "Закарпатська обласна організація "Молодий патріот"</t>
  </si>
  <si>
    <t xml:space="preserve">ПРАТ "Андезит" </t>
  </si>
  <si>
    <t>гр. Щербатюк О.В.</t>
  </si>
  <si>
    <t xml:space="preserve">гр. Ковач І.Ю. </t>
  </si>
  <si>
    <t>ТОВ "ЕКСТ. ТА. ВІ. ЛТД"</t>
  </si>
  <si>
    <t>ТОВ "Українські будівельні системи"</t>
  </si>
  <si>
    <t xml:space="preserve">ТЗОВ "Виробниче автотранспортне обєднання Закарпатської облспоживспілки) (скорочене - ТЗОВ "ВАТО ОСС) </t>
  </si>
  <si>
    <t xml:space="preserve">гр. Кузьма М.М. </t>
  </si>
  <si>
    <t xml:space="preserve">гр. Гринчишина Л.М. </t>
  </si>
  <si>
    <t>ТОВ "ВІЛАНД-ПЛЮС"</t>
  </si>
  <si>
    <t xml:space="preserve">гр. Кісів І.В. </t>
  </si>
  <si>
    <t>гр. Стегура М.І.</t>
  </si>
  <si>
    <t xml:space="preserve">гр. Зацаринна Н.І. </t>
  </si>
  <si>
    <t xml:space="preserve">ФОП Курбатова Н.Й. </t>
  </si>
  <si>
    <t xml:space="preserve">гр. Кривенко Р.М. </t>
  </si>
  <si>
    <t xml:space="preserve">ТОВ "Епіцентр Н" </t>
  </si>
  <si>
    <t>ТОВ "ЄЛЬ КФТ"</t>
  </si>
  <si>
    <t xml:space="preserve">Ужгородський районний відокремлений підрозділ громадської організації "Товариства сприяння оборони (ТСО України) (скорочене найменування УР ВП ГО ТСО України) </t>
  </si>
  <si>
    <t xml:space="preserve">гр. Кривонос М.М. </t>
  </si>
  <si>
    <t xml:space="preserve">гр. Кондрат Г.Ф. </t>
  </si>
  <si>
    <t xml:space="preserve">гр. Баранов В.А. </t>
  </si>
  <si>
    <t xml:space="preserve">ТОВ "Світанок 2" </t>
  </si>
  <si>
    <t xml:space="preserve">гр. Ковач Т.Ю. </t>
  </si>
  <si>
    <t xml:space="preserve">ПП "УЖБУДСЕРВІС" </t>
  </si>
  <si>
    <t xml:space="preserve">гр. Келемен І.Я. </t>
  </si>
  <si>
    <t xml:space="preserve">гр. Ковач Г.М. </t>
  </si>
  <si>
    <t xml:space="preserve">ФОП Печора І.І. </t>
  </si>
  <si>
    <t>тов  "Уж-Екстра"</t>
  </si>
  <si>
    <t xml:space="preserve">МПП "Юрісен" </t>
  </si>
  <si>
    <t>гр. Стойка Н.М.</t>
  </si>
  <si>
    <t>ТОВ "Уж Девелопер"</t>
  </si>
  <si>
    <t>ФОП Трофимлюк Д.О.</t>
  </si>
  <si>
    <t>гр. Шкрібляк А.М.</t>
  </si>
  <si>
    <t xml:space="preserve"> 21.10.2020</t>
  </si>
  <si>
    <t>гр. Стегура О.М.</t>
  </si>
  <si>
    <t>Криванич В.Д</t>
  </si>
  <si>
    <t>ТОВ "Закарпатська будівельна компанія" (ТОВ "ЗБК")</t>
  </si>
  <si>
    <t>гр. Зайцева О.В., Гр. Букреєва О.В.</t>
  </si>
  <si>
    <t xml:space="preserve">ТОВ "Веттштайн - Технік Україна" </t>
  </si>
  <si>
    <t>гр. Федор Р.О.</t>
  </si>
  <si>
    <t xml:space="preserve">гр. Фартушок І.І. </t>
  </si>
  <si>
    <t xml:space="preserve"> ТОВ "Верде"</t>
  </si>
  <si>
    <t xml:space="preserve">гр. Мордяк Я.М. </t>
  </si>
  <si>
    <t xml:space="preserve">ТОВ "Золмат" </t>
  </si>
  <si>
    <t>ГР. Соколов О.О.</t>
  </si>
  <si>
    <t xml:space="preserve">ПП "Земгруп", ТОВ "Вайлд Вотер Груп" </t>
  </si>
  <si>
    <t>ТОВ "Поділля - Транс"</t>
  </si>
  <si>
    <t xml:space="preserve">гр. Леміш М.О. </t>
  </si>
  <si>
    <t xml:space="preserve">ТЗ "Оселя" </t>
  </si>
  <si>
    <t xml:space="preserve">ПП "Никіта" </t>
  </si>
  <si>
    <t xml:space="preserve">гр. Казаку Є.І. </t>
  </si>
  <si>
    <t>гр. Кіщак В.М.</t>
  </si>
  <si>
    <t xml:space="preserve">гр. Субота М.І. </t>
  </si>
  <si>
    <t xml:space="preserve">гр. Тімашева Г.В. </t>
  </si>
  <si>
    <t xml:space="preserve">гр. Плоскіна Ю.В. </t>
  </si>
  <si>
    <t xml:space="preserve">ТОВ "Техносервіс - Пакт" </t>
  </si>
  <si>
    <t xml:space="preserve">МПП "Олеся" </t>
  </si>
  <si>
    <t xml:space="preserve">ФОП Гецко Л.О. </t>
  </si>
  <si>
    <t>гр. Путраш Ю.В.</t>
  </si>
  <si>
    <t xml:space="preserve">гр. Пруднікова О.А. </t>
  </si>
  <si>
    <t xml:space="preserve">ТОВ "Оір - Сервіс" </t>
  </si>
  <si>
    <t>ТОВ "Автодорремонт"</t>
  </si>
  <si>
    <t xml:space="preserve">ФОП Баторик Г.М. </t>
  </si>
  <si>
    <t>гр. Вакулікова А..С.</t>
  </si>
  <si>
    <t xml:space="preserve">ТОВ"Інвестгруп К" </t>
  </si>
  <si>
    <t>ТОВ"Інвестгруп К-2"</t>
  </si>
  <si>
    <t xml:space="preserve">ПРАТ "Модуль М" </t>
  </si>
  <si>
    <t xml:space="preserve">ТОВ"Інвестгруп К-1" </t>
  </si>
  <si>
    <t xml:space="preserve">ТОВ "Інвестбуд  К" </t>
  </si>
  <si>
    <t xml:space="preserve">ПП "Ротор" , ТОВ "Ротор-Інвест" </t>
  </si>
  <si>
    <t xml:space="preserve"> ТОВ "Уж Девелопер" </t>
  </si>
  <si>
    <t xml:space="preserve">гр. Газа Ю.В. </t>
  </si>
  <si>
    <t>2300/1</t>
  </si>
  <si>
    <t>ТОВ "Закарпатська фірма "Медтехніка"</t>
  </si>
  <si>
    <t xml:space="preserve">2301/1 </t>
  </si>
  <si>
    <t>гр. Терпяк Г.А.</t>
  </si>
  <si>
    <t xml:space="preserve">гр. Данюк О.М. </t>
  </si>
  <si>
    <t xml:space="preserve">гр. Свида М.М. </t>
  </si>
  <si>
    <t xml:space="preserve">гр. Гончаренко М.В. </t>
  </si>
  <si>
    <t>гр. Дудурич Н.В.</t>
  </si>
  <si>
    <t>гр. Павленко С.Л.</t>
  </si>
  <si>
    <t xml:space="preserve">ТОВ "Зеленгосп-Ужгород </t>
  </si>
  <si>
    <t>ТОВ "Уж-Рент"</t>
  </si>
  <si>
    <t xml:space="preserve">гр. Цуняк Б.М. </t>
  </si>
  <si>
    <t xml:space="preserve">гр. Суліма С.В. </t>
  </si>
  <si>
    <t xml:space="preserve">ФОП Лещенко С.О. </t>
  </si>
  <si>
    <t xml:space="preserve">ФОП Ландовська В.С. </t>
  </si>
  <si>
    <t xml:space="preserve">МПП "Латекс" </t>
  </si>
  <si>
    <t xml:space="preserve">гр. Пацкан Д.С. </t>
  </si>
  <si>
    <t xml:space="preserve">ТОВ "ДК 2022" </t>
  </si>
  <si>
    <t xml:space="preserve">ТОВ "Галич" </t>
  </si>
  <si>
    <t xml:space="preserve">гр. Вакулич Є.І. </t>
  </si>
  <si>
    <t xml:space="preserve">ТОВ "Данко" </t>
  </si>
  <si>
    <t xml:space="preserve">Центр "Будтех" (Будівельні технології) </t>
  </si>
  <si>
    <t>гр. Біцко Д.В.</t>
  </si>
  <si>
    <t>ТОВ "Ріо-Сток"</t>
  </si>
  <si>
    <t xml:space="preserve">ТОВ "МагеланКомф" </t>
  </si>
  <si>
    <t xml:space="preserve">гр. Куртяк Є.В. </t>
  </si>
  <si>
    <t xml:space="preserve">гр. Дуганчик Т.М. </t>
  </si>
  <si>
    <t xml:space="preserve">гр. Калинюк Ю.Ю. </t>
  </si>
  <si>
    <t>гр. Половко І.І.</t>
  </si>
  <si>
    <t>гр. Каналош С.В.</t>
  </si>
  <si>
    <t xml:space="preserve">ПАТ "Страхова компанія "Українська страхова група" (скорочене ПАТ "СК "УСК") </t>
  </si>
  <si>
    <t xml:space="preserve">ФОП Польчук Р.І. </t>
  </si>
  <si>
    <t>Ужгородський міський обєднаний учбово - спортивний центр товариства сприяння оборони України (скорочене - УМОУСЦ ТСОУ)</t>
  </si>
  <si>
    <t>ФОП Демків Л.І.</t>
  </si>
  <si>
    <t xml:space="preserve">гр .Полак Х.О. </t>
  </si>
  <si>
    <t xml:space="preserve">гр. Сидоран А.М. </t>
  </si>
  <si>
    <t>гр. Лазар Ю.Ю., гр. Піпаш І.В.</t>
  </si>
  <si>
    <t xml:space="preserve">ТОВ "БАРСАГРУП" </t>
  </si>
  <si>
    <t>гр. Феєр С.М.</t>
  </si>
  <si>
    <t xml:space="preserve">ТОВ "Офіс-центр 3" </t>
  </si>
  <si>
    <t xml:space="preserve">ТОВ "Торгбудсервіс Плюс" </t>
  </si>
  <si>
    <t>ПРАТ "Закарпаттяобленерго</t>
  </si>
  <si>
    <t>ТОВ "Рельєф - 7"</t>
  </si>
  <si>
    <t>гр. Івашко Д.В.</t>
  </si>
  <si>
    <t>гр. Дуганчик І.І.</t>
  </si>
  <si>
    <t xml:space="preserve">ФОП Вовчок М.І. </t>
  </si>
  <si>
    <t xml:space="preserve">гр. Сабадош В.І. </t>
  </si>
  <si>
    <t>гр. Купаші А.В.</t>
  </si>
  <si>
    <t xml:space="preserve">гр. Арендаш І.І. </t>
  </si>
  <si>
    <t xml:space="preserve">гр. Рішко О.М. </t>
  </si>
  <si>
    <t>гр. Микулянець В.І.</t>
  </si>
  <si>
    <t xml:space="preserve">гр. Маслянка Н.В. </t>
  </si>
  <si>
    <t>ТОВ "Новий ринок"</t>
  </si>
  <si>
    <t>Журкі Анна, (старий орендар-Бежинець Н.П.)</t>
  </si>
  <si>
    <t xml:space="preserve">ТОВ "Скай Менеджмент" </t>
  </si>
  <si>
    <t xml:space="preserve">ТОВ "Бодрог", ТОВ "АТБ-МАРКЕТ" </t>
  </si>
  <si>
    <t>ФОП Німеровська С.М.</t>
  </si>
  <si>
    <t xml:space="preserve">АТ "Сільпо Рітейл" </t>
  </si>
  <si>
    <t>ТОВ "Дельта - Продакс"</t>
  </si>
  <si>
    <t xml:space="preserve">ТОВ "Міабуд" </t>
  </si>
  <si>
    <t>ТОВ "Гранд - Оіл. ДК"</t>
  </si>
  <si>
    <t xml:space="preserve">АБ "Укргазбанк"  </t>
  </si>
  <si>
    <t xml:space="preserve">ТОВ "Лінком" </t>
  </si>
  <si>
    <t xml:space="preserve">гр. Грущенко О,В. </t>
  </si>
  <si>
    <t>АТ ОТП Банк"</t>
  </si>
  <si>
    <t xml:space="preserve">ПРАТ "Ужгородська швейна фабрика"  </t>
  </si>
  <si>
    <t xml:space="preserve">ПП "АКО - 2005" </t>
  </si>
  <si>
    <t>гр. Малинич Г.І. л</t>
  </si>
  <si>
    <t xml:space="preserve">ТОВ "Укрбудінновація" </t>
  </si>
  <si>
    <t xml:space="preserve">гр. Астахова Л.В. </t>
  </si>
  <si>
    <t xml:space="preserve">гр. Смирнай С.М, </t>
  </si>
  <si>
    <t xml:space="preserve"> 14.12.2022</t>
  </si>
  <si>
    <t>ТОВ "Л.П.Я"</t>
  </si>
  <si>
    <t xml:space="preserve">ТОВ "Офіс-центр-3" </t>
  </si>
  <si>
    <t xml:space="preserve">СП "Аркела" ТОВ </t>
  </si>
  <si>
    <t>гр. Мермелштейн П.Г.</t>
  </si>
  <si>
    <t xml:space="preserve">ТОВ "Зеленбуд-Ужгород" </t>
  </si>
  <si>
    <t xml:space="preserve"> 20.12.2022</t>
  </si>
  <si>
    <t xml:space="preserve">ТОВ "Івета" </t>
  </si>
  <si>
    <t xml:space="preserve">гр. Салтикова Н.В. </t>
  </si>
  <si>
    <t xml:space="preserve">ФОП Хаджиєв Р.Ю. </t>
  </si>
  <si>
    <t>гр. Мендель О.О.  6</t>
  </si>
  <si>
    <t>ТОВ "Юкрейн Інвест Ізатекс"</t>
  </si>
  <si>
    <t xml:space="preserve">гр. Чорненька М.І. </t>
  </si>
  <si>
    <t xml:space="preserve">ФОП Голик М.О., ФОП Пугач Н.В. </t>
  </si>
  <si>
    <t>гр. Свида Г.І.</t>
  </si>
  <si>
    <t xml:space="preserve">гр. Галаговець М.Ю. </t>
  </si>
  <si>
    <t xml:space="preserve">ТОВ "Іст - Вест" </t>
  </si>
  <si>
    <t xml:space="preserve">ПМП "Майстер" </t>
  </si>
  <si>
    <t>ФГ "Ранет"</t>
  </si>
  <si>
    <t xml:space="preserve">ФОП Кузьма М.М. </t>
  </si>
  <si>
    <t>гр. Куцик В.О., гр. Сухан В.В</t>
  </si>
  <si>
    <t xml:space="preserve">гр. Мокрянин Г.О. </t>
  </si>
  <si>
    <t xml:space="preserve">ТОВ "Ужперспектива" </t>
  </si>
  <si>
    <t xml:space="preserve">гр. Вознюк І.І. </t>
  </si>
  <si>
    <t xml:space="preserve">Боришевський А.В. </t>
  </si>
  <si>
    <t xml:space="preserve">гр. Феофанов Ю.І. </t>
  </si>
  <si>
    <t xml:space="preserve">гр. Товт В.В.  </t>
  </si>
  <si>
    <t>ТОВ "Готель Ужгород"</t>
  </si>
  <si>
    <t xml:space="preserve">гр. Іванюк М.М. </t>
  </si>
  <si>
    <t xml:space="preserve">ТОВ "РЕМОНТСЕРВІС -4" </t>
  </si>
  <si>
    <t xml:space="preserve">ФОП Романко В.І. </t>
  </si>
  <si>
    <t>гр. Левкулич М.В.</t>
  </si>
  <si>
    <t xml:space="preserve">гр. Куруц С.Ф. </t>
  </si>
  <si>
    <t xml:space="preserve">гр. Ариштаєв П.Ю. </t>
  </si>
  <si>
    <t xml:space="preserve">ТОВ "Нова лінія - Ужгород" </t>
  </si>
  <si>
    <t>гр. Реган А.В</t>
  </si>
  <si>
    <t xml:space="preserve">ПРАТ "Закарпатавтотранс" </t>
  </si>
  <si>
    <t xml:space="preserve">Щобак Д.І.  </t>
  </si>
  <si>
    <t xml:space="preserve">ФОП Демура І.В. </t>
  </si>
  <si>
    <t>ФОП Марусич М.О.</t>
  </si>
  <si>
    <t xml:space="preserve">ПП "Далан" </t>
  </si>
  <si>
    <t xml:space="preserve">громадська органіізація "Федерація боксу в Закарпатській області"  </t>
  </si>
  <si>
    <t>ПП "Інформсервіс Ужгород"</t>
  </si>
  <si>
    <t xml:space="preserve">ТОВ "Ріал Естейд Груп ЛТД"   </t>
  </si>
  <si>
    <t xml:space="preserve">ПП "Граніт - 3000" </t>
  </si>
  <si>
    <t xml:space="preserve">ФОП Тетруашвіллі М.Я. </t>
  </si>
  <si>
    <t xml:space="preserve">ТОВ "СК Петроліум" </t>
  </si>
  <si>
    <t>гр. Балог М.Г.</t>
  </si>
  <si>
    <t>гр. Гецко В.В.</t>
  </si>
  <si>
    <t xml:space="preserve">гр. Калинич М.Ю. </t>
  </si>
  <si>
    <t>гр. Дорошук А.В</t>
  </si>
  <si>
    <t xml:space="preserve">ТОВ "Дукат-Ужгород" </t>
  </si>
  <si>
    <t xml:space="preserve">ТОВ "Центр Будкомплектації"  </t>
  </si>
  <si>
    <t xml:space="preserve">гр. Сливка О.А. </t>
  </si>
  <si>
    <t xml:space="preserve">гр. Кабай М.М. </t>
  </si>
  <si>
    <t xml:space="preserve">гр. Любенко П.Б.  </t>
  </si>
  <si>
    <t>гр. Коневич Є.М.; ТОВ "Кран транс"</t>
  </si>
  <si>
    <t xml:space="preserve">гр. Лаврюк М.А. - </t>
  </si>
  <si>
    <t xml:space="preserve">ТОВ "Бізнес Центр Корона" </t>
  </si>
  <si>
    <t xml:space="preserve">гр. Паканич К.К.  </t>
  </si>
  <si>
    <t>ТОВ "Виробничо - координаційний центр "Будтех" (скорочене - Центр "Будтех"</t>
  </si>
  <si>
    <t xml:space="preserve">гр. Костюченко В.В. </t>
  </si>
  <si>
    <t xml:space="preserve">ТОВ "І контракт" </t>
  </si>
  <si>
    <t xml:space="preserve">гр. Сторожук Н.А. </t>
  </si>
  <si>
    <t xml:space="preserve">гр. Осадчук О.В. </t>
  </si>
  <si>
    <t xml:space="preserve">ТОВ "Агросадівник" </t>
  </si>
  <si>
    <t>Обслуговуючий коопатив "Житлово - будівельний кооператив "Екобуд - Експерт" (скрочена найменування - ЖБК "Екобуд-Експерт")</t>
  </si>
  <si>
    <t>ПРАТ "Івано-Франківськцемент"</t>
  </si>
  <si>
    <t xml:space="preserve">гр. Варга В.Г. </t>
  </si>
  <si>
    <t xml:space="preserve">ТОВ "Айком - Уж" </t>
  </si>
  <si>
    <t>ТОВ "Маріо Бенг"</t>
  </si>
  <si>
    <t xml:space="preserve">1598/1-1 </t>
  </si>
  <si>
    <t xml:space="preserve">гр. Соколов Л.С. </t>
  </si>
  <si>
    <t xml:space="preserve">ТДВ "Данко" </t>
  </si>
  <si>
    <t>гр. Сарай М.Д.</t>
  </si>
  <si>
    <t xml:space="preserve">ТОВ "Шляхрембуд" </t>
  </si>
  <si>
    <t xml:space="preserve">гр. Фоміна О.Ю. </t>
  </si>
  <si>
    <t>гр. Комарницький О.М.</t>
  </si>
  <si>
    <t xml:space="preserve">ФОП Феофанов Ю.І. </t>
  </si>
  <si>
    <t xml:space="preserve">ПП "Кадва"  </t>
  </si>
  <si>
    <t xml:space="preserve">гр. Тромбола Л.Ю.  </t>
  </si>
  <si>
    <t xml:space="preserve">гр. Ігнат Г.В. </t>
  </si>
  <si>
    <t>ТОВ "Дастор Ужгород"</t>
  </si>
  <si>
    <t xml:space="preserve">гр. Кепша С.І.  </t>
  </si>
  <si>
    <t xml:space="preserve">ТОВ "Срібний лід" </t>
  </si>
  <si>
    <t xml:space="preserve">гр. Анікеєва Г.В.  </t>
  </si>
  <si>
    <t xml:space="preserve">гр. Бенько К.М. </t>
  </si>
  <si>
    <t xml:space="preserve">гр. Брензович О.М. </t>
  </si>
  <si>
    <t xml:space="preserve">гр. Мельничин В.М.  </t>
  </si>
  <si>
    <t xml:space="preserve">ТОВ "Юридично Фінансова Компанія" (скорочене найменування ТОВ "Юрфінком"), </t>
  </si>
  <si>
    <t xml:space="preserve">ПРАТ "Водафан Україна " (скорочене найменування ПРАТ "ВФ Україна"  </t>
  </si>
  <si>
    <t>гр. Райніш М.М.</t>
  </si>
  <si>
    <t xml:space="preserve">гр. Газа М.Й.  </t>
  </si>
  <si>
    <t xml:space="preserve">ФГ "Ранет" </t>
  </si>
  <si>
    <t xml:space="preserve">ТОВ "Беркутбуд" </t>
  </si>
  <si>
    <t>ПП "Бізнес-стиль"</t>
  </si>
  <si>
    <t xml:space="preserve">гр. Височанська У.М. </t>
  </si>
  <si>
    <t xml:space="preserve">ТОВ "Фонд досліджень та розвитку" (ТОВ "ФДР") 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</si>
</sst>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_р_._-;\-* #,##0.00_р_._-;_-* \-??_р_._-;_-@_-"/>
    <numFmt numFmtId="165" formatCode="[$-422]d\ mmmm\ yyyy&quot; р.&quot;"/>
    <numFmt numFmtId="166" formatCode="mmm/yyyy"/>
    <numFmt numFmtId="167" formatCode="#,##0.00\ &quot;₴&quot;"/>
  </numFmts>
  <fonts count="41">
    <font>
      <sz val="10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9" fontId="0" fillId="0" borderId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 wrapText="1"/>
    </xf>
    <xf numFmtId="9" fontId="0" fillId="0" borderId="11" xfId="0" applyNumberFormat="1" applyFill="1" applyBorder="1" applyAlignment="1">
      <alignment horizontal="center" wrapText="1"/>
    </xf>
    <xf numFmtId="14" fontId="0" fillId="0" borderId="11" xfId="0" applyNumberFormat="1" applyFill="1" applyBorder="1" applyAlignment="1">
      <alignment wrapText="1"/>
    </xf>
    <xf numFmtId="14" fontId="0" fillId="0" borderId="11" xfId="0" applyNumberForma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4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right" wrapText="1"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vertical="top" wrapText="1"/>
    </xf>
    <xf numFmtId="14" fontId="0" fillId="0" borderId="11" xfId="0" applyNumberFormat="1" applyFill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right" vertical="top" wrapText="1"/>
    </xf>
    <xf numFmtId="14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9" fontId="0" fillId="0" borderId="11" xfId="0" applyNumberFormat="1" applyFont="1" applyFill="1" applyBorder="1" applyAlignment="1">
      <alignment horizontal="center" wrapText="1"/>
    </xf>
    <xf numFmtId="10" fontId="0" fillId="0" borderId="11" xfId="0" applyNumberForma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46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3"/>
  <sheetViews>
    <sheetView tabSelected="1" zoomScalePageLayoutView="0" workbookViewId="0" topLeftCell="E1">
      <selection activeCell="I1" sqref="I1"/>
    </sheetView>
  </sheetViews>
  <sheetFormatPr defaultColWidth="9.140625" defaultRowHeight="12.75"/>
  <cols>
    <col min="1" max="4" width="0" style="0" hidden="1" customWidth="1"/>
    <col min="5" max="5" width="11.7109375" style="1" customWidth="1"/>
    <col min="6" max="6" width="31.140625" style="0" customWidth="1"/>
    <col min="7" max="7" width="16.140625" style="2" customWidth="1"/>
    <col min="8" max="8" width="9.8515625" style="1" customWidth="1"/>
    <col min="9" max="9" width="13.140625" style="3" customWidth="1"/>
    <col min="10" max="10" width="27.28125" style="0" customWidth="1"/>
    <col min="11" max="11" width="13.421875" style="1" customWidth="1"/>
    <col min="12" max="12" width="13.421875" style="4" customWidth="1"/>
    <col min="13" max="13" width="13.00390625" style="5" customWidth="1"/>
    <col min="14" max="14" width="36.7109375" style="0" customWidth="1"/>
    <col min="15" max="15" width="25.8515625" style="0" customWidth="1"/>
    <col min="16" max="16" width="26.57421875" style="0" customWidth="1"/>
  </cols>
  <sheetData>
    <row r="1" spans="1:16" ht="117.75" customHeight="1">
      <c r="A1" s="6" t="s">
        <v>3</v>
      </c>
      <c r="B1" s="6"/>
      <c r="C1" s="6"/>
      <c r="D1" s="6"/>
      <c r="E1" s="36" t="s">
        <v>4</v>
      </c>
      <c r="F1" s="36" t="s">
        <v>844</v>
      </c>
      <c r="G1" s="37" t="s">
        <v>5</v>
      </c>
      <c r="H1" s="36" t="s">
        <v>845</v>
      </c>
      <c r="I1" s="37" t="s">
        <v>6</v>
      </c>
      <c r="J1" s="36" t="s">
        <v>7</v>
      </c>
      <c r="K1" s="36" t="s">
        <v>8</v>
      </c>
      <c r="L1" s="36" t="s">
        <v>1240</v>
      </c>
      <c r="M1" s="38" t="s">
        <v>9</v>
      </c>
      <c r="N1" s="36" t="s">
        <v>10</v>
      </c>
      <c r="O1" s="36" t="s">
        <v>11</v>
      </c>
      <c r="P1" s="39" t="s">
        <v>1241</v>
      </c>
    </row>
    <row r="2" spans="1:16" ht="48.75" customHeight="1">
      <c r="A2" s="7">
        <v>670</v>
      </c>
      <c r="B2" s="8">
        <v>454</v>
      </c>
      <c r="C2" s="8">
        <v>454</v>
      </c>
      <c r="D2" s="8">
        <v>416</v>
      </c>
      <c r="E2" s="23">
        <v>1359</v>
      </c>
      <c r="F2" s="24" t="s">
        <v>1351</v>
      </c>
      <c r="G2" s="25">
        <v>40470</v>
      </c>
      <c r="H2" s="23">
        <v>15</v>
      </c>
      <c r="I2" s="26">
        <v>45949</v>
      </c>
      <c r="J2" s="24" t="s">
        <v>12</v>
      </c>
      <c r="K2" s="23">
        <v>95</v>
      </c>
      <c r="L2" s="27">
        <f aca="true" t="shared" si="0" ref="L2:L12">P2*0.03/12</f>
        <v>1073.9085</v>
      </c>
      <c r="M2" s="22">
        <v>0.03</v>
      </c>
      <c r="N2" s="15" t="s">
        <v>13</v>
      </c>
      <c r="O2" s="15" t="s">
        <v>14</v>
      </c>
      <c r="P2" s="16">
        <v>429563.4</v>
      </c>
    </row>
    <row r="3" spans="5:16" ht="25.5">
      <c r="E3" s="21">
        <v>892</v>
      </c>
      <c r="F3" s="15" t="s">
        <v>1352</v>
      </c>
      <c r="G3" s="28">
        <v>41606</v>
      </c>
      <c r="H3" s="17"/>
      <c r="I3" s="18">
        <v>50668</v>
      </c>
      <c r="J3" s="15" t="s">
        <v>15</v>
      </c>
      <c r="K3" s="17">
        <v>1643</v>
      </c>
      <c r="L3" s="29">
        <f t="shared" si="0"/>
        <v>12818.768149999998</v>
      </c>
      <c r="M3" s="30">
        <v>0.03</v>
      </c>
      <c r="N3" s="15" t="s">
        <v>16</v>
      </c>
      <c r="O3" s="15" t="s">
        <v>17</v>
      </c>
      <c r="P3" s="16">
        <v>5127507.26</v>
      </c>
    </row>
    <row r="4" spans="5:16" ht="25.5">
      <c r="E4" s="21">
        <v>1263</v>
      </c>
      <c r="F4" s="15" t="s">
        <v>1353</v>
      </c>
      <c r="G4" s="28">
        <v>41793</v>
      </c>
      <c r="H4" s="17" t="s">
        <v>19</v>
      </c>
      <c r="I4" s="18">
        <v>45393</v>
      </c>
      <c r="J4" s="15" t="s">
        <v>20</v>
      </c>
      <c r="K4" s="17">
        <v>1746</v>
      </c>
      <c r="L4" s="29">
        <f t="shared" si="0"/>
        <v>4363.9623249999995</v>
      </c>
      <c r="M4" s="30">
        <v>0.03</v>
      </c>
      <c r="N4" s="15" t="s">
        <v>21</v>
      </c>
      <c r="O4" s="15" t="s">
        <v>22</v>
      </c>
      <c r="P4" s="16">
        <v>1745584.93</v>
      </c>
    </row>
    <row r="5" spans="5:16" ht="38.25">
      <c r="E5" s="17">
        <v>1803</v>
      </c>
      <c r="F5" s="15" t="s">
        <v>1354</v>
      </c>
      <c r="G5" s="28">
        <v>42095</v>
      </c>
      <c r="H5" s="17" t="s">
        <v>25</v>
      </c>
      <c r="I5" s="18">
        <v>45645</v>
      </c>
      <c r="J5" s="15" t="s">
        <v>26</v>
      </c>
      <c r="K5" s="17">
        <v>3902</v>
      </c>
      <c r="L5" s="29">
        <f t="shared" si="0"/>
        <v>4810.9709</v>
      </c>
      <c r="M5" s="30">
        <v>0.03</v>
      </c>
      <c r="N5" s="15" t="s">
        <v>27</v>
      </c>
      <c r="O5" s="15" t="s">
        <v>28</v>
      </c>
      <c r="P5" s="16">
        <v>1924388.36</v>
      </c>
    </row>
    <row r="6" spans="5:16" ht="25.5">
      <c r="E6" s="17">
        <v>1053</v>
      </c>
      <c r="F6" s="15" t="s">
        <v>1355</v>
      </c>
      <c r="G6" s="28">
        <v>42096</v>
      </c>
      <c r="H6" s="17" t="s">
        <v>29</v>
      </c>
      <c r="I6" s="18">
        <v>45441</v>
      </c>
      <c r="J6" s="15" t="s">
        <v>30</v>
      </c>
      <c r="K6" s="17">
        <v>1193</v>
      </c>
      <c r="L6" s="29">
        <f t="shared" si="0"/>
        <v>3091.689325</v>
      </c>
      <c r="M6" s="30">
        <v>0.03</v>
      </c>
      <c r="N6" s="15" t="s">
        <v>31</v>
      </c>
      <c r="O6" s="15" t="s">
        <v>32</v>
      </c>
      <c r="P6" s="16">
        <v>1236675.73</v>
      </c>
    </row>
    <row r="7" spans="5:16" ht="38.25">
      <c r="E7" s="17">
        <v>1810</v>
      </c>
      <c r="F7" s="15" t="s">
        <v>1356</v>
      </c>
      <c r="G7" s="28">
        <v>42139</v>
      </c>
      <c r="H7" s="17" t="s">
        <v>25</v>
      </c>
      <c r="I7" s="18">
        <v>45645</v>
      </c>
      <c r="J7" s="15" t="s">
        <v>34</v>
      </c>
      <c r="K7" s="17">
        <v>1588</v>
      </c>
      <c r="L7" s="29">
        <f t="shared" si="0"/>
        <v>2106.2835</v>
      </c>
      <c r="M7" s="30">
        <v>0.03</v>
      </c>
      <c r="N7" s="15" t="s">
        <v>27</v>
      </c>
      <c r="O7" s="15" t="s">
        <v>35</v>
      </c>
      <c r="P7" s="16">
        <v>842513.4</v>
      </c>
    </row>
    <row r="8" spans="5:16" ht="38.25">
      <c r="E8" s="17">
        <v>1812</v>
      </c>
      <c r="F8" s="15" t="s">
        <v>1356</v>
      </c>
      <c r="G8" s="28">
        <v>42200</v>
      </c>
      <c r="H8" s="17" t="s">
        <v>36</v>
      </c>
      <c r="I8" s="18">
        <v>59847</v>
      </c>
      <c r="J8" s="15" t="s">
        <v>37</v>
      </c>
      <c r="K8" s="17">
        <v>183</v>
      </c>
      <c r="L8" s="29">
        <f t="shared" si="0"/>
        <v>368.57115</v>
      </c>
      <c r="M8" s="30">
        <v>0.03</v>
      </c>
      <c r="N8" s="15" t="s">
        <v>27</v>
      </c>
      <c r="O8" s="15" t="s">
        <v>38</v>
      </c>
      <c r="P8" s="16">
        <v>147428.46</v>
      </c>
    </row>
    <row r="9" spans="5:16" ht="38.25">
      <c r="E9" s="17">
        <v>1814</v>
      </c>
      <c r="F9" s="15" t="s">
        <v>1356</v>
      </c>
      <c r="G9" s="28">
        <v>42222</v>
      </c>
      <c r="H9" s="17" t="s">
        <v>39</v>
      </c>
      <c r="I9" s="18">
        <v>59847</v>
      </c>
      <c r="J9" s="15" t="s">
        <v>40</v>
      </c>
      <c r="K9" s="17">
        <v>843</v>
      </c>
      <c r="L9" s="29">
        <f t="shared" si="0"/>
        <v>939.5235000000001</v>
      </c>
      <c r="M9" s="30">
        <v>0.03</v>
      </c>
      <c r="N9" s="15" t="s">
        <v>27</v>
      </c>
      <c r="O9" s="15" t="s">
        <v>41</v>
      </c>
      <c r="P9" s="16">
        <v>375809.4</v>
      </c>
    </row>
    <row r="10" spans="5:16" ht="38.25">
      <c r="E10" s="17">
        <v>1815</v>
      </c>
      <c r="F10" s="15" t="s">
        <v>1356</v>
      </c>
      <c r="G10" s="28">
        <v>42222</v>
      </c>
      <c r="H10" s="17" t="s">
        <v>39</v>
      </c>
      <c r="I10" s="18">
        <v>59847</v>
      </c>
      <c r="J10" s="15" t="s">
        <v>42</v>
      </c>
      <c r="K10" s="17">
        <v>10215</v>
      </c>
      <c r="L10" s="29">
        <f t="shared" si="0"/>
        <v>10989.807749999998</v>
      </c>
      <c r="M10" s="30">
        <v>0.03</v>
      </c>
      <c r="N10" s="15" t="s">
        <v>27</v>
      </c>
      <c r="O10" s="15" t="s">
        <v>43</v>
      </c>
      <c r="P10" s="16">
        <v>4395923.1</v>
      </c>
    </row>
    <row r="11" spans="5:16" ht="25.5">
      <c r="E11" s="17">
        <v>1323</v>
      </c>
      <c r="F11" s="15" t="s">
        <v>1357</v>
      </c>
      <c r="G11" s="28">
        <v>42339</v>
      </c>
      <c r="H11" s="17" t="s">
        <v>44</v>
      </c>
      <c r="I11" s="18">
        <v>45959</v>
      </c>
      <c r="J11" s="15" t="s">
        <v>47</v>
      </c>
      <c r="K11" s="17">
        <v>298</v>
      </c>
      <c r="L11" s="29">
        <f t="shared" si="0"/>
        <v>793.2909</v>
      </c>
      <c r="M11" s="30">
        <v>0.03</v>
      </c>
      <c r="N11" s="15" t="s">
        <v>48</v>
      </c>
      <c r="O11" s="15" t="s">
        <v>49</v>
      </c>
      <c r="P11" s="16">
        <v>317316.36</v>
      </c>
    </row>
    <row r="12" spans="5:16" ht="25.5">
      <c r="E12" s="17">
        <v>1392</v>
      </c>
      <c r="F12" s="15" t="s">
        <v>1358</v>
      </c>
      <c r="G12" s="28">
        <v>42360</v>
      </c>
      <c r="H12" s="17" t="s">
        <v>44</v>
      </c>
      <c r="I12" s="18">
        <v>45959</v>
      </c>
      <c r="J12" s="15" t="s">
        <v>50</v>
      </c>
      <c r="K12" s="17">
        <v>7</v>
      </c>
      <c r="L12" s="29">
        <f t="shared" si="0"/>
        <v>66.83565</v>
      </c>
      <c r="M12" s="30">
        <v>0.03</v>
      </c>
      <c r="N12" s="15" t="s">
        <v>51</v>
      </c>
      <c r="O12" s="15" t="s">
        <v>52</v>
      </c>
      <c r="P12" s="16">
        <v>26734.26</v>
      </c>
    </row>
    <row r="13" spans="5:16" ht="51">
      <c r="E13" s="17">
        <v>1841</v>
      </c>
      <c r="F13" s="15" t="s">
        <v>1356</v>
      </c>
      <c r="G13" s="28">
        <v>42362</v>
      </c>
      <c r="H13" s="17" t="s">
        <v>53</v>
      </c>
      <c r="I13" s="18">
        <v>45970</v>
      </c>
      <c r="J13" s="15" t="s">
        <v>54</v>
      </c>
      <c r="K13" s="17">
        <v>234</v>
      </c>
      <c r="L13" s="29">
        <f>P13*0.07/12</f>
        <v>1217.94855</v>
      </c>
      <c r="M13" s="30">
        <v>0.07</v>
      </c>
      <c r="N13" s="15" t="s">
        <v>55</v>
      </c>
      <c r="O13" s="15" t="s">
        <v>56</v>
      </c>
      <c r="P13" s="16">
        <v>208791.18</v>
      </c>
    </row>
    <row r="14" spans="5:16" ht="38.25">
      <c r="E14" s="17">
        <v>1904</v>
      </c>
      <c r="F14" s="15" t="s">
        <v>1359</v>
      </c>
      <c r="G14" s="28">
        <v>42661</v>
      </c>
      <c r="H14" s="17" t="s">
        <v>74</v>
      </c>
      <c r="I14" s="18">
        <v>46313</v>
      </c>
      <c r="J14" s="15" t="s">
        <v>75</v>
      </c>
      <c r="K14" s="17">
        <v>169</v>
      </c>
      <c r="L14" s="29">
        <f>P14*0.03/12</f>
        <v>575.6139999999999</v>
      </c>
      <c r="M14" s="30">
        <v>0.03</v>
      </c>
      <c r="N14" s="15" t="s">
        <v>76</v>
      </c>
      <c r="O14" s="15" t="s">
        <v>77</v>
      </c>
      <c r="P14" s="16">
        <v>230245.6</v>
      </c>
    </row>
    <row r="15" spans="5:16" ht="51">
      <c r="E15" s="17">
        <v>1915</v>
      </c>
      <c r="F15" s="15" t="s">
        <v>1360</v>
      </c>
      <c r="G15" s="28">
        <v>42682</v>
      </c>
      <c r="H15" s="17" t="s">
        <v>80</v>
      </c>
      <c r="I15" s="18">
        <v>46264</v>
      </c>
      <c r="J15" s="15" t="s">
        <v>81</v>
      </c>
      <c r="K15" s="17">
        <v>24574</v>
      </c>
      <c r="L15" s="29">
        <v>43025.39</v>
      </c>
      <c r="M15" s="30">
        <v>0.03</v>
      </c>
      <c r="N15" s="15" t="s">
        <v>82</v>
      </c>
      <c r="O15" s="15" t="s">
        <v>83</v>
      </c>
      <c r="P15" s="16">
        <v>11440425.7</v>
      </c>
    </row>
    <row r="16" spans="5:16" ht="51">
      <c r="E16" s="17">
        <v>1916</v>
      </c>
      <c r="F16" s="15" t="s">
        <v>1360</v>
      </c>
      <c r="G16" s="28">
        <v>42682</v>
      </c>
      <c r="H16" s="17" t="s">
        <v>80</v>
      </c>
      <c r="I16" s="18">
        <v>46264</v>
      </c>
      <c r="J16" s="15" t="s">
        <v>81</v>
      </c>
      <c r="K16" s="17">
        <v>4792</v>
      </c>
      <c r="L16" s="29">
        <f>P16*0.03/12</f>
        <v>27886.684599999997</v>
      </c>
      <c r="M16" s="30">
        <v>0.03</v>
      </c>
      <c r="N16" s="15" t="s">
        <v>84</v>
      </c>
      <c r="O16" s="15" t="s">
        <v>85</v>
      </c>
      <c r="P16" s="16">
        <v>11154673.84</v>
      </c>
    </row>
    <row r="17" spans="5:16" ht="51">
      <c r="E17" s="17">
        <v>1348</v>
      </c>
      <c r="F17" s="15" t="s">
        <v>1361</v>
      </c>
      <c r="G17" s="28">
        <v>42885</v>
      </c>
      <c r="H17" s="17" t="s">
        <v>111</v>
      </c>
      <c r="I17" s="18">
        <v>51612</v>
      </c>
      <c r="J17" s="15" t="s">
        <v>112</v>
      </c>
      <c r="K17" s="17">
        <v>1210</v>
      </c>
      <c r="L17" s="29">
        <f>P17*0.03/12</f>
        <v>3709.134</v>
      </c>
      <c r="M17" s="30">
        <v>0.03</v>
      </c>
      <c r="N17" s="15" t="s">
        <v>113</v>
      </c>
      <c r="O17" s="15" t="s">
        <v>114</v>
      </c>
      <c r="P17" s="16">
        <v>1483653.6</v>
      </c>
    </row>
    <row r="18" spans="5:16" ht="38.25">
      <c r="E18" s="17">
        <v>1978</v>
      </c>
      <c r="F18" s="15" t="s">
        <v>1362</v>
      </c>
      <c r="G18" s="13">
        <v>43235</v>
      </c>
      <c r="H18" s="17" t="s">
        <v>153</v>
      </c>
      <c r="I18" s="14">
        <v>47050</v>
      </c>
      <c r="J18" s="15" t="s">
        <v>154</v>
      </c>
      <c r="K18" s="17">
        <v>629</v>
      </c>
      <c r="L18" s="19">
        <f>P18*0.03/12</f>
        <v>1041.17885</v>
      </c>
      <c r="M18" s="12">
        <v>0.03</v>
      </c>
      <c r="N18" s="15" t="s">
        <v>155</v>
      </c>
      <c r="O18" s="15" t="s">
        <v>156</v>
      </c>
      <c r="P18" s="16">
        <v>416471.54</v>
      </c>
    </row>
    <row r="19" spans="5:16" ht="84" customHeight="1">
      <c r="E19" s="17">
        <v>1813</v>
      </c>
      <c r="F19" s="15" t="s">
        <v>1363</v>
      </c>
      <c r="G19" s="13">
        <v>43259</v>
      </c>
      <c r="H19" s="17" t="s">
        <v>147</v>
      </c>
      <c r="I19" s="14">
        <v>59847</v>
      </c>
      <c r="J19" s="15" t="s">
        <v>159</v>
      </c>
      <c r="K19" s="17">
        <v>45383</v>
      </c>
      <c r="L19" s="19">
        <f>P19*0.03/12</f>
        <v>59177.16285</v>
      </c>
      <c r="M19" s="12">
        <v>0.03</v>
      </c>
      <c r="N19" s="15" t="s">
        <v>139</v>
      </c>
      <c r="O19" s="15" t="s">
        <v>160</v>
      </c>
      <c r="P19" s="16">
        <v>23670865.14</v>
      </c>
    </row>
    <row r="20" spans="5:16" ht="38.25">
      <c r="E20" s="17">
        <v>2060</v>
      </c>
      <c r="F20" s="15" t="s">
        <v>1364</v>
      </c>
      <c r="G20" s="13">
        <v>43573</v>
      </c>
      <c r="H20" s="17" t="s">
        <v>208</v>
      </c>
      <c r="I20" s="14">
        <v>45400</v>
      </c>
      <c r="J20" s="15" t="s">
        <v>209</v>
      </c>
      <c r="K20" s="17">
        <v>2807</v>
      </c>
      <c r="L20" s="19" t="e">
        <f>#REF!</f>
        <v>#REF!</v>
      </c>
      <c r="M20" s="12">
        <v>0.07</v>
      </c>
      <c r="N20" s="15" t="s">
        <v>210</v>
      </c>
      <c r="O20" s="15" t="s">
        <v>211</v>
      </c>
      <c r="P20" s="16">
        <v>1251360.6</v>
      </c>
    </row>
    <row r="21" spans="5:16" ht="25.5">
      <c r="E21" s="17">
        <v>2064</v>
      </c>
      <c r="F21" s="15" t="s">
        <v>1365</v>
      </c>
      <c r="G21" s="13">
        <v>43573</v>
      </c>
      <c r="H21" s="17" t="s">
        <v>207</v>
      </c>
      <c r="I21" s="14">
        <v>45400</v>
      </c>
      <c r="J21" s="15" t="s">
        <v>213</v>
      </c>
      <c r="K21" s="17">
        <v>202</v>
      </c>
      <c r="L21" s="19">
        <f aca="true" t="shared" si="1" ref="L21:L26">P21*0.03/12</f>
        <v>546.2383</v>
      </c>
      <c r="M21" s="12">
        <v>0.03</v>
      </c>
      <c r="N21" s="15" t="s">
        <v>214</v>
      </c>
      <c r="O21" s="15" t="s">
        <v>215</v>
      </c>
      <c r="P21" s="16">
        <v>218495.32</v>
      </c>
    </row>
    <row r="22" spans="5:16" ht="25.5">
      <c r="E22" s="17">
        <v>2065</v>
      </c>
      <c r="F22" s="15" t="s">
        <v>1366</v>
      </c>
      <c r="G22" s="13">
        <v>43573</v>
      </c>
      <c r="H22" s="17" t="s">
        <v>207</v>
      </c>
      <c r="I22" s="14">
        <v>45400</v>
      </c>
      <c r="J22" s="15" t="s">
        <v>216</v>
      </c>
      <c r="K22" s="17">
        <v>79</v>
      </c>
      <c r="L22" s="19">
        <f t="shared" si="1"/>
        <v>112.64129999999999</v>
      </c>
      <c r="M22" s="12">
        <v>0.03</v>
      </c>
      <c r="N22" s="15" t="s">
        <v>217</v>
      </c>
      <c r="O22" s="15" t="s">
        <v>218</v>
      </c>
      <c r="P22" s="16">
        <v>45056.52</v>
      </c>
    </row>
    <row r="23" spans="5:16" ht="25.5">
      <c r="E23" s="17">
        <v>2066</v>
      </c>
      <c r="F23" s="15" t="s">
        <v>1366</v>
      </c>
      <c r="G23" s="13">
        <v>43573</v>
      </c>
      <c r="H23" s="17" t="s">
        <v>207</v>
      </c>
      <c r="I23" s="14">
        <v>45400</v>
      </c>
      <c r="J23" s="15" t="s">
        <v>219</v>
      </c>
      <c r="K23" s="17">
        <v>90</v>
      </c>
      <c r="L23" s="19">
        <f t="shared" si="1"/>
        <v>105.87694999999998</v>
      </c>
      <c r="M23" s="12">
        <v>0.03</v>
      </c>
      <c r="N23" s="15" t="s">
        <v>217</v>
      </c>
      <c r="O23" s="15" t="s">
        <v>220</v>
      </c>
      <c r="P23" s="16">
        <v>42350.78</v>
      </c>
    </row>
    <row r="24" spans="5:16" ht="63.75">
      <c r="E24" s="17">
        <v>2067</v>
      </c>
      <c r="F24" s="15" t="s">
        <v>1367</v>
      </c>
      <c r="G24" s="13">
        <v>43573</v>
      </c>
      <c r="H24" s="17" t="s">
        <v>207</v>
      </c>
      <c r="I24" s="14">
        <v>45400</v>
      </c>
      <c r="J24" s="15" t="s">
        <v>149</v>
      </c>
      <c r="K24" s="17">
        <v>630</v>
      </c>
      <c r="L24" s="19">
        <f t="shared" si="1"/>
        <v>1783.1835</v>
      </c>
      <c r="M24" s="12">
        <v>0.03</v>
      </c>
      <c r="N24" s="15" t="s">
        <v>212</v>
      </c>
      <c r="O24" s="15" t="s">
        <v>221</v>
      </c>
      <c r="P24" s="16">
        <v>713273.4</v>
      </c>
    </row>
    <row r="25" spans="5:16" ht="25.5">
      <c r="E25" s="17">
        <v>1723</v>
      </c>
      <c r="F25" s="15" t="s">
        <v>1368</v>
      </c>
      <c r="G25" s="13">
        <v>43573</v>
      </c>
      <c r="H25" s="17" t="s">
        <v>222</v>
      </c>
      <c r="I25" s="14">
        <v>45400</v>
      </c>
      <c r="J25" s="15" t="s">
        <v>225</v>
      </c>
      <c r="K25" s="17">
        <v>1434</v>
      </c>
      <c r="L25" s="19">
        <f t="shared" si="1"/>
        <v>7346.453699999999</v>
      </c>
      <c r="M25" s="12">
        <v>0.03</v>
      </c>
      <c r="N25" s="15" t="s">
        <v>223</v>
      </c>
      <c r="O25" s="15" t="s">
        <v>226</v>
      </c>
      <c r="P25" s="16">
        <v>2938581.48</v>
      </c>
    </row>
    <row r="26" spans="5:16" ht="25.5">
      <c r="E26" s="17">
        <v>199</v>
      </c>
      <c r="F26" s="15" t="s">
        <v>1369</v>
      </c>
      <c r="G26" s="13">
        <v>43573</v>
      </c>
      <c r="H26" s="17" t="s">
        <v>222</v>
      </c>
      <c r="I26" s="14">
        <v>45400</v>
      </c>
      <c r="J26" s="15" t="s">
        <v>227</v>
      </c>
      <c r="K26" s="17">
        <v>29</v>
      </c>
      <c r="L26" s="19">
        <f t="shared" si="1"/>
        <v>233.25497500000003</v>
      </c>
      <c r="M26" s="12">
        <v>0.03</v>
      </c>
      <c r="N26" s="15" t="s">
        <v>228</v>
      </c>
      <c r="O26" s="15" t="s">
        <v>229</v>
      </c>
      <c r="P26" s="16">
        <v>93301.99</v>
      </c>
    </row>
    <row r="27" spans="5:16" ht="25.5">
      <c r="E27" s="17">
        <v>1222</v>
      </c>
      <c r="F27" s="15" t="s">
        <v>1370</v>
      </c>
      <c r="G27" s="13">
        <v>43573</v>
      </c>
      <c r="H27" s="17" t="s">
        <v>222</v>
      </c>
      <c r="I27" s="14">
        <v>45400</v>
      </c>
      <c r="J27" s="15" t="s">
        <v>185</v>
      </c>
      <c r="K27" s="17">
        <v>411</v>
      </c>
      <c r="L27" s="19" t="e">
        <f>#REF!*1.051</f>
        <v>#REF!</v>
      </c>
      <c r="M27" s="12">
        <v>0.03</v>
      </c>
      <c r="N27" s="15" t="s">
        <v>230</v>
      </c>
      <c r="O27" s="15" t="s">
        <v>231</v>
      </c>
      <c r="P27" s="10" t="s">
        <v>900</v>
      </c>
    </row>
    <row r="28" spans="5:16" ht="63.75">
      <c r="E28" s="17">
        <v>1861</v>
      </c>
      <c r="F28" s="15" t="s">
        <v>1371</v>
      </c>
      <c r="G28" s="13">
        <v>43606</v>
      </c>
      <c r="H28" s="17" t="s">
        <v>232</v>
      </c>
      <c r="I28" s="14">
        <v>45400</v>
      </c>
      <c r="J28" s="15" t="s">
        <v>192</v>
      </c>
      <c r="K28" s="17">
        <v>125</v>
      </c>
      <c r="L28" s="19">
        <f>P28*0.03/12</f>
        <v>648.9656249999999</v>
      </c>
      <c r="M28" s="12">
        <v>0.03</v>
      </c>
      <c r="N28" s="15" t="s">
        <v>212</v>
      </c>
      <c r="O28" s="15" t="s">
        <v>233</v>
      </c>
      <c r="P28" s="16">
        <v>259586.25</v>
      </c>
    </row>
    <row r="29" spans="5:16" ht="25.5">
      <c r="E29" s="17">
        <v>943</v>
      </c>
      <c r="F29" s="15" t="s">
        <v>1372</v>
      </c>
      <c r="G29" s="13">
        <v>43615</v>
      </c>
      <c r="H29" s="17" t="s">
        <v>234</v>
      </c>
      <c r="I29" s="14">
        <v>45442</v>
      </c>
      <c r="J29" s="15" t="s">
        <v>236</v>
      </c>
      <c r="K29" s="17">
        <v>1500</v>
      </c>
      <c r="L29" s="19">
        <f>P29*0.07/12</f>
        <v>26334.875000000004</v>
      </c>
      <c r="M29" s="12">
        <v>0.07</v>
      </c>
      <c r="N29" s="15" t="s">
        <v>235</v>
      </c>
      <c r="O29" s="15" t="s">
        <v>237</v>
      </c>
      <c r="P29" s="16">
        <v>4514550</v>
      </c>
    </row>
    <row r="30" spans="5:16" ht="25.5">
      <c r="E30" s="17">
        <v>942</v>
      </c>
      <c r="F30" s="15" t="s">
        <v>1373</v>
      </c>
      <c r="G30" s="13">
        <v>43615</v>
      </c>
      <c r="H30" s="17" t="s">
        <v>234</v>
      </c>
      <c r="I30" s="14">
        <v>45442</v>
      </c>
      <c r="J30" s="15" t="s">
        <v>238</v>
      </c>
      <c r="K30" s="17">
        <v>2000</v>
      </c>
      <c r="L30" s="19">
        <f>P30*0.07/12</f>
        <v>25335.916666666668</v>
      </c>
      <c r="M30" s="12">
        <v>0.07</v>
      </c>
      <c r="N30" s="15" t="s">
        <v>235</v>
      </c>
      <c r="O30" s="15" t="s">
        <v>239</v>
      </c>
      <c r="P30" s="16">
        <v>4343300</v>
      </c>
    </row>
    <row r="31" spans="5:16" ht="25.5">
      <c r="E31" s="17">
        <v>1573</v>
      </c>
      <c r="F31" s="15" t="s">
        <v>1374</v>
      </c>
      <c r="G31" s="13">
        <v>44120</v>
      </c>
      <c r="H31" s="17" t="s">
        <v>234</v>
      </c>
      <c r="I31" s="14">
        <v>45442</v>
      </c>
      <c r="J31" s="15" t="s">
        <v>240</v>
      </c>
      <c r="K31" s="17">
        <v>1861</v>
      </c>
      <c r="L31" s="19">
        <f>P31*0.07/12</f>
        <v>17123.9915</v>
      </c>
      <c r="M31" s="12">
        <v>0.07</v>
      </c>
      <c r="N31" s="15" t="s">
        <v>235</v>
      </c>
      <c r="O31" s="15" t="s">
        <v>241</v>
      </c>
      <c r="P31" s="16">
        <v>2935541.4</v>
      </c>
    </row>
    <row r="32" spans="5:16" ht="25.5">
      <c r="E32" s="17">
        <v>1448</v>
      </c>
      <c r="F32" s="15" t="s">
        <v>1374</v>
      </c>
      <c r="G32" s="13">
        <v>44120</v>
      </c>
      <c r="H32" s="17" t="s">
        <v>234</v>
      </c>
      <c r="I32" s="14">
        <v>45442</v>
      </c>
      <c r="J32" s="15" t="s">
        <v>242</v>
      </c>
      <c r="K32" s="17">
        <v>3500</v>
      </c>
      <c r="L32" s="19">
        <f>P32*0.07/12</f>
        <v>43779.05000000001</v>
      </c>
      <c r="M32" s="12">
        <v>0.07</v>
      </c>
      <c r="N32" s="15" t="s">
        <v>235</v>
      </c>
      <c r="O32" s="15" t="s">
        <v>243</v>
      </c>
      <c r="P32" s="16">
        <v>7504980</v>
      </c>
    </row>
    <row r="33" spans="5:16" ht="25.5">
      <c r="E33" s="17">
        <v>2071</v>
      </c>
      <c r="F33" s="15" t="s">
        <v>1375</v>
      </c>
      <c r="G33" s="13">
        <v>43615</v>
      </c>
      <c r="H33" s="17" t="s">
        <v>245</v>
      </c>
      <c r="I33" s="14">
        <v>45442</v>
      </c>
      <c r="J33" s="15" t="s">
        <v>246</v>
      </c>
      <c r="K33" s="17">
        <v>32</v>
      </c>
      <c r="L33" s="19">
        <f>P33*0.03/12</f>
        <v>274.9808</v>
      </c>
      <c r="M33" s="12">
        <v>0.03</v>
      </c>
      <c r="N33" s="15" t="s">
        <v>244</v>
      </c>
      <c r="O33" s="15" t="s">
        <v>247</v>
      </c>
      <c r="P33" s="16">
        <v>109992.32</v>
      </c>
    </row>
    <row r="34" spans="5:16" ht="25.5">
      <c r="E34" s="17">
        <v>2074</v>
      </c>
      <c r="F34" s="15" t="s">
        <v>1376</v>
      </c>
      <c r="G34" s="13">
        <v>43615</v>
      </c>
      <c r="H34" s="17" t="s">
        <v>234</v>
      </c>
      <c r="I34" s="14">
        <v>45442</v>
      </c>
      <c r="J34" s="15" t="s">
        <v>175</v>
      </c>
      <c r="K34" s="17">
        <v>660</v>
      </c>
      <c r="L34" s="19">
        <f>(541819.35+1062415.25)*0.03/12</f>
        <v>4010.5865</v>
      </c>
      <c r="M34" s="12">
        <v>0.03</v>
      </c>
      <c r="N34" s="15" t="s">
        <v>244</v>
      </c>
      <c r="O34" s="15" t="s">
        <v>248</v>
      </c>
      <c r="P34" s="16" t="s">
        <v>1250</v>
      </c>
    </row>
    <row r="35" spans="5:16" ht="25.5">
      <c r="E35" s="17">
        <v>613</v>
      </c>
      <c r="F35" s="15" t="s">
        <v>1377</v>
      </c>
      <c r="G35" s="13">
        <v>43640</v>
      </c>
      <c r="H35" s="17" t="s">
        <v>222</v>
      </c>
      <c r="I35" s="14">
        <v>45400</v>
      </c>
      <c r="J35" s="15" t="s">
        <v>249</v>
      </c>
      <c r="K35" s="17">
        <v>4000</v>
      </c>
      <c r="L35" s="19">
        <f>P35*0.03/12</f>
        <v>7737.400000000001</v>
      </c>
      <c r="M35" s="12">
        <v>0.03</v>
      </c>
      <c r="N35" s="15" t="s">
        <v>60</v>
      </c>
      <c r="O35" s="15" t="s">
        <v>250</v>
      </c>
      <c r="P35" s="16">
        <v>3094960</v>
      </c>
    </row>
    <row r="36" spans="5:16" ht="25.5">
      <c r="E36" s="17">
        <v>1568</v>
      </c>
      <c r="F36" s="15" t="s">
        <v>1378</v>
      </c>
      <c r="G36" s="13">
        <v>43662</v>
      </c>
      <c r="H36" s="17" t="s">
        <v>222</v>
      </c>
      <c r="I36" s="14">
        <v>45400</v>
      </c>
      <c r="J36" s="15" t="s">
        <v>251</v>
      </c>
      <c r="K36" s="17">
        <v>183</v>
      </c>
      <c r="L36" s="19">
        <f>P36*0.03/12</f>
        <v>1303.339725</v>
      </c>
      <c r="M36" s="12">
        <v>0.03</v>
      </c>
      <c r="N36" s="15" t="s">
        <v>18</v>
      </c>
      <c r="O36" s="15" t="s">
        <v>252</v>
      </c>
      <c r="P36" s="16">
        <v>521335.89</v>
      </c>
    </row>
    <row r="37" spans="5:16" ht="51">
      <c r="E37" s="17">
        <v>1616</v>
      </c>
      <c r="F37" s="15" t="s">
        <v>1379</v>
      </c>
      <c r="G37" s="13">
        <v>43671</v>
      </c>
      <c r="H37" s="17" t="s">
        <v>1140</v>
      </c>
      <c r="I37" s="14">
        <v>45498</v>
      </c>
      <c r="J37" s="15" t="s">
        <v>254</v>
      </c>
      <c r="K37" s="17">
        <v>51</v>
      </c>
      <c r="L37" s="19"/>
      <c r="M37" s="12">
        <v>0.03</v>
      </c>
      <c r="N37" s="15" t="s">
        <v>64</v>
      </c>
      <c r="O37" s="15" t="s">
        <v>255</v>
      </c>
      <c r="P37" s="16"/>
    </row>
    <row r="38" spans="5:16" ht="25.5">
      <c r="E38" s="17">
        <v>2077</v>
      </c>
      <c r="F38" s="15" t="s">
        <v>1380</v>
      </c>
      <c r="G38" s="13">
        <v>43671</v>
      </c>
      <c r="H38" s="17" t="s">
        <v>256</v>
      </c>
      <c r="I38" s="14">
        <v>45498</v>
      </c>
      <c r="J38" s="15" t="s">
        <v>257</v>
      </c>
      <c r="K38" s="17">
        <v>22</v>
      </c>
      <c r="L38" s="19">
        <f>P38*0.03/12</f>
        <v>36.545300000000005</v>
      </c>
      <c r="M38" s="12">
        <v>0.03</v>
      </c>
      <c r="N38" s="15" t="s">
        <v>68</v>
      </c>
      <c r="O38" s="15" t="s">
        <v>258</v>
      </c>
      <c r="P38" s="16">
        <v>14618.12</v>
      </c>
    </row>
    <row r="39" spans="5:16" ht="25.5">
      <c r="E39" s="17">
        <v>2078</v>
      </c>
      <c r="F39" s="15" t="s">
        <v>1366</v>
      </c>
      <c r="G39" s="13">
        <v>43671</v>
      </c>
      <c r="H39" s="17" t="s">
        <v>256</v>
      </c>
      <c r="I39" s="14">
        <v>45498</v>
      </c>
      <c r="J39" s="15" t="s">
        <v>259</v>
      </c>
      <c r="K39" s="17">
        <v>153</v>
      </c>
      <c r="L39" s="19">
        <f>P39*0.03/12</f>
        <v>289.75892500000003</v>
      </c>
      <c r="M39" s="12">
        <v>0.03</v>
      </c>
      <c r="N39" s="15" t="s">
        <v>260</v>
      </c>
      <c r="O39" s="15" t="s">
        <v>261</v>
      </c>
      <c r="P39" s="16">
        <v>115903.57</v>
      </c>
    </row>
    <row r="40" spans="5:16" ht="25.5">
      <c r="E40" s="17">
        <v>2080</v>
      </c>
      <c r="F40" s="15" t="s">
        <v>1381</v>
      </c>
      <c r="G40" s="13">
        <v>43671</v>
      </c>
      <c r="H40" s="17" t="s">
        <v>262</v>
      </c>
      <c r="I40" s="14">
        <v>45498</v>
      </c>
      <c r="J40" s="15" t="s">
        <v>263</v>
      </c>
      <c r="K40" s="17">
        <v>2000</v>
      </c>
      <c r="L40" s="19">
        <f>P40*0.07/12</f>
        <v>31601.850000000002</v>
      </c>
      <c r="M40" s="12">
        <v>0.07</v>
      </c>
      <c r="N40" s="15" t="s">
        <v>264</v>
      </c>
      <c r="O40" s="15" t="s">
        <v>265</v>
      </c>
      <c r="P40" s="16">
        <v>5417460</v>
      </c>
    </row>
    <row r="41" spans="5:16" ht="25.5">
      <c r="E41" s="17">
        <v>2082</v>
      </c>
      <c r="F41" s="15" t="s">
        <v>1380</v>
      </c>
      <c r="G41" s="13">
        <v>43671</v>
      </c>
      <c r="H41" s="17" t="s">
        <v>253</v>
      </c>
      <c r="I41" s="14">
        <v>45498</v>
      </c>
      <c r="J41" s="15" t="s">
        <v>257</v>
      </c>
      <c r="K41" s="17">
        <v>24</v>
      </c>
      <c r="L41" s="19">
        <f aca="true" t="shared" si="2" ref="L41:L52">P41*0.03/12</f>
        <v>39.8676</v>
      </c>
      <c r="M41" s="12">
        <v>0.03</v>
      </c>
      <c r="N41" s="15" t="s">
        <v>68</v>
      </c>
      <c r="O41" s="15" t="s">
        <v>266</v>
      </c>
      <c r="P41" s="16">
        <v>15947.04</v>
      </c>
    </row>
    <row r="42" spans="5:16" ht="25.5">
      <c r="E42" s="17">
        <v>1166</v>
      </c>
      <c r="F42" s="15" t="s">
        <v>1382</v>
      </c>
      <c r="G42" s="13">
        <v>43671</v>
      </c>
      <c r="H42" s="17" t="s">
        <v>253</v>
      </c>
      <c r="I42" s="14">
        <v>45498</v>
      </c>
      <c r="J42" s="15" t="s">
        <v>267</v>
      </c>
      <c r="K42" s="17">
        <v>13</v>
      </c>
      <c r="L42" s="19">
        <f t="shared" si="2"/>
        <v>110.840275</v>
      </c>
      <c r="M42" s="12">
        <v>0.03</v>
      </c>
      <c r="N42" s="15" t="s">
        <v>64</v>
      </c>
      <c r="O42" s="15" t="s">
        <v>268</v>
      </c>
      <c r="P42" s="16">
        <v>44336.11</v>
      </c>
    </row>
    <row r="43" spans="5:16" ht="25.5">
      <c r="E43" s="17">
        <v>1312</v>
      </c>
      <c r="F43" s="15" t="s">
        <v>1383</v>
      </c>
      <c r="G43" s="13">
        <v>43671</v>
      </c>
      <c r="H43" s="17" t="s">
        <v>253</v>
      </c>
      <c r="I43" s="14">
        <v>45498</v>
      </c>
      <c r="J43" s="15" t="s">
        <v>269</v>
      </c>
      <c r="K43" s="17">
        <v>48</v>
      </c>
      <c r="L43" s="19">
        <f t="shared" si="2"/>
        <v>339.6552</v>
      </c>
      <c r="M43" s="12">
        <v>0.03</v>
      </c>
      <c r="N43" s="15" t="s">
        <v>270</v>
      </c>
      <c r="O43" s="15" t="s">
        <v>271</v>
      </c>
      <c r="P43" s="16">
        <v>135862.08</v>
      </c>
    </row>
    <row r="44" spans="5:16" ht="25.5">
      <c r="E44" s="17">
        <v>1148</v>
      </c>
      <c r="F44" s="15" t="s">
        <v>1384</v>
      </c>
      <c r="G44" s="13">
        <v>43671</v>
      </c>
      <c r="H44" s="17" t="s">
        <v>253</v>
      </c>
      <c r="I44" s="14">
        <v>45498</v>
      </c>
      <c r="J44" s="15" t="s">
        <v>272</v>
      </c>
      <c r="K44" s="17">
        <v>12</v>
      </c>
      <c r="L44" s="19">
        <f t="shared" si="2"/>
        <v>94.96079999999999</v>
      </c>
      <c r="M44" s="12">
        <v>0.03</v>
      </c>
      <c r="N44" s="15" t="s">
        <v>64</v>
      </c>
      <c r="O44" s="15" t="s">
        <v>273</v>
      </c>
      <c r="P44" s="16">
        <v>37984.32</v>
      </c>
    </row>
    <row r="45" spans="5:16" ht="25.5">
      <c r="E45" s="17">
        <v>2083</v>
      </c>
      <c r="F45" s="15" t="s">
        <v>1385</v>
      </c>
      <c r="G45" s="13">
        <v>43671</v>
      </c>
      <c r="H45" s="17" t="s">
        <v>256</v>
      </c>
      <c r="I45" s="14">
        <v>45498</v>
      </c>
      <c r="J45" s="15" t="s">
        <v>274</v>
      </c>
      <c r="K45" s="17">
        <v>12310</v>
      </c>
      <c r="L45" s="19">
        <f t="shared" si="2"/>
        <v>20448.7565</v>
      </c>
      <c r="M45" s="12">
        <v>0.03</v>
      </c>
      <c r="N45" s="15" t="s">
        <v>68</v>
      </c>
      <c r="O45" s="15" t="s">
        <v>275</v>
      </c>
      <c r="P45" s="16">
        <v>8179502.6</v>
      </c>
    </row>
    <row r="46" spans="5:16" ht="25.5">
      <c r="E46" s="17">
        <v>1160</v>
      </c>
      <c r="F46" s="15" t="s">
        <v>1386</v>
      </c>
      <c r="G46" s="13">
        <v>43721</v>
      </c>
      <c r="H46" s="17" t="s">
        <v>253</v>
      </c>
      <c r="I46" s="14">
        <v>45498</v>
      </c>
      <c r="J46" s="15" t="s">
        <v>276</v>
      </c>
      <c r="K46" s="17">
        <v>44</v>
      </c>
      <c r="L46" s="19">
        <f t="shared" si="2"/>
        <v>436.37879999999996</v>
      </c>
      <c r="M46" s="12">
        <v>0.03</v>
      </c>
      <c r="N46" s="15" t="s">
        <v>270</v>
      </c>
      <c r="O46" s="15" t="s">
        <v>277</v>
      </c>
      <c r="P46" s="16">
        <v>174551.52</v>
      </c>
    </row>
    <row r="47" spans="5:16" ht="51">
      <c r="E47" s="17">
        <v>776</v>
      </c>
      <c r="F47" s="15" t="s">
        <v>1387</v>
      </c>
      <c r="G47" s="13">
        <v>44209</v>
      </c>
      <c r="H47" s="17" t="s">
        <v>278</v>
      </c>
      <c r="I47" s="14">
        <v>45498</v>
      </c>
      <c r="J47" s="15" t="s">
        <v>279</v>
      </c>
      <c r="K47" s="17">
        <v>5253</v>
      </c>
      <c r="L47" s="19">
        <v>7750.01</v>
      </c>
      <c r="M47" s="12">
        <v>0.03</v>
      </c>
      <c r="N47" s="15" t="s">
        <v>68</v>
      </c>
      <c r="O47" s="15" t="s">
        <v>280</v>
      </c>
      <c r="P47" s="16">
        <v>4121503.8</v>
      </c>
    </row>
    <row r="48" spans="5:16" ht="25.5">
      <c r="E48" s="17">
        <v>1630</v>
      </c>
      <c r="F48" s="15" t="s">
        <v>1388</v>
      </c>
      <c r="G48" s="13">
        <v>43735</v>
      </c>
      <c r="H48" s="17" t="s">
        <v>282</v>
      </c>
      <c r="I48" s="14">
        <v>45540</v>
      </c>
      <c r="J48" s="15" t="s">
        <v>283</v>
      </c>
      <c r="K48" s="17">
        <v>1000</v>
      </c>
      <c r="L48" s="19">
        <f t="shared" si="2"/>
        <v>3022.5499999999997</v>
      </c>
      <c r="M48" s="12">
        <v>0.03</v>
      </c>
      <c r="N48" s="15" t="s">
        <v>48</v>
      </c>
      <c r="O48" s="15" t="s">
        <v>284</v>
      </c>
      <c r="P48" s="16">
        <v>1209020</v>
      </c>
    </row>
    <row r="49" spans="5:16" ht="25.5">
      <c r="E49" s="17">
        <v>2091</v>
      </c>
      <c r="F49" s="15" t="s">
        <v>1389</v>
      </c>
      <c r="G49" s="13">
        <v>43735</v>
      </c>
      <c r="H49" s="17" t="s">
        <v>281</v>
      </c>
      <c r="I49" s="14">
        <v>45540</v>
      </c>
      <c r="J49" s="15" t="s">
        <v>285</v>
      </c>
      <c r="K49" s="17">
        <v>204</v>
      </c>
      <c r="L49" s="19">
        <f t="shared" si="2"/>
        <v>1698.2541</v>
      </c>
      <c r="M49" s="12">
        <v>0.03</v>
      </c>
      <c r="N49" s="15" t="s">
        <v>64</v>
      </c>
      <c r="O49" s="15" t="s">
        <v>286</v>
      </c>
      <c r="P49" s="16">
        <v>679301.64</v>
      </c>
    </row>
    <row r="50" spans="5:16" ht="25.5">
      <c r="E50" s="17">
        <v>1439</v>
      </c>
      <c r="F50" s="15" t="s">
        <v>1390</v>
      </c>
      <c r="G50" s="13">
        <v>43735</v>
      </c>
      <c r="H50" s="17" t="s">
        <v>282</v>
      </c>
      <c r="I50" s="14">
        <v>45540</v>
      </c>
      <c r="J50" s="15" t="s">
        <v>287</v>
      </c>
      <c r="K50" s="17">
        <v>15</v>
      </c>
      <c r="L50" s="19">
        <f t="shared" si="2"/>
        <v>142.102875</v>
      </c>
      <c r="M50" s="12">
        <v>0.03</v>
      </c>
      <c r="N50" s="15" t="s">
        <v>64</v>
      </c>
      <c r="O50" s="15" t="s">
        <v>288</v>
      </c>
      <c r="P50" s="16">
        <v>56841.15</v>
      </c>
    </row>
    <row r="51" spans="5:16" ht="25.5">
      <c r="E51" s="17">
        <v>2093</v>
      </c>
      <c r="F51" s="15" t="s">
        <v>1391</v>
      </c>
      <c r="G51" s="13">
        <v>43735</v>
      </c>
      <c r="H51" s="17" t="s">
        <v>281</v>
      </c>
      <c r="I51" s="14">
        <v>45540</v>
      </c>
      <c r="J51" s="15" t="s">
        <v>290</v>
      </c>
      <c r="K51" s="17">
        <v>124</v>
      </c>
      <c r="L51" s="19">
        <f t="shared" si="2"/>
        <v>1157.1339</v>
      </c>
      <c r="M51" s="12">
        <v>0.03</v>
      </c>
      <c r="N51" s="15" t="s">
        <v>64</v>
      </c>
      <c r="O51" s="15" t="s">
        <v>291</v>
      </c>
      <c r="P51" s="16">
        <v>462853.56</v>
      </c>
    </row>
    <row r="52" spans="5:16" ht="38.25">
      <c r="E52" s="17">
        <v>2094</v>
      </c>
      <c r="F52" s="15" t="s">
        <v>1392</v>
      </c>
      <c r="G52" s="13">
        <v>43735</v>
      </c>
      <c r="H52" s="17" t="s">
        <v>292</v>
      </c>
      <c r="I52" s="14">
        <v>45540</v>
      </c>
      <c r="J52" s="15" t="s">
        <v>293</v>
      </c>
      <c r="K52" s="17">
        <v>141</v>
      </c>
      <c r="L52" s="19">
        <f t="shared" si="2"/>
        <v>1331.804925</v>
      </c>
      <c r="M52" s="12">
        <v>0.03</v>
      </c>
      <c r="N52" s="15" t="s">
        <v>294</v>
      </c>
      <c r="O52" s="15" t="s">
        <v>295</v>
      </c>
      <c r="P52" s="16">
        <v>532721.97</v>
      </c>
    </row>
    <row r="53" spans="5:16" ht="25.5">
      <c r="E53" s="17">
        <v>1438</v>
      </c>
      <c r="F53" s="15" t="s">
        <v>1393</v>
      </c>
      <c r="G53" s="13">
        <v>43735</v>
      </c>
      <c r="H53" s="17" t="s">
        <v>282</v>
      </c>
      <c r="I53" s="14">
        <v>45540</v>
      </c>
      <c r="J53" s="15" t="s">
        <v>296</v>
      </c>
      <c r="K53" s="17">
        <v>20</v>
      </c>
      <c r="L53" s="19">
        <f>(36795.98+19813.22)*0.03/12</f>
        <v>141.523</v>
      </c>
      <c r="M53" s="12">
        <v>0.03</v>
      </c>
      <c r="N53" s="15" t="s">
        <v>64</v>
      </c>
      <c r="O53" s="15" t="s">
        <v>916</v>
      </c>
      <c r="P53" s="16" t="s">
        <v>1249</v>
      </c>
    </row>
    <row r="54" spans="5:16" ht="25.5">
      <c r="E54" s="17">
        <v>969</v>
      </c>
      <c r="F54" s="15" t="s">
        <v>1393</v>
      </c>
      <c r="G54" s="13">
        <v>43735</v>
      </c>
      <c r="H54" s="17" t="s">
        <v>282</v>
      </c>
      <c r="I54" s="14">
        <v>45540</v>
      </c>
      <c r="J54" s="15" t="s">
        <v>296</v>
      </c>
      <c r="K54" s="17">
        <v>167</v>
      </c>
      <c r="L54" s="19">
        <f aca="true" t="shared" si="3" ref="L54:L59">P54*0.03/12</f>
        <v>1181.71705</v>
      </c>
      <c r="M54" s="12">
        <v>0.03</v>
      </c>
      <c r="N54" s="15" t="s">
        <v>64</v>
      </c>
      <c r="O54" s="15" t="s">
        <v>297</v>
      </c>
      <c r="P54" s="16">
        <v>472686.82</v>
      </c>
    </row>
    <row r="55" spans="5:16" ht="25.5">
      <c r="E55" s="17">
        <v>2096</v>
      </c>
      <c r="F55" s="15" t="s">
        <v>1394</v>
      </c>
      <c r="G55" s="13">
        <v>43735</v>
      </c>
      <c r="H55" s="17" t="s">
        <v>281</v>
      </c>
      <c r="I55" s="14">
        <v>45540</v>
      </c>
      <c r="J55" s="15" t="s">
        <v>298</v>
      </c>
      <c r="K55" s="17">
        <v>11</v>
      </c>
      <c r="L55" s="19">
        <f t="shared" si="3"/>
        <v>91.572525</v>
      </c>
      <c r="M55" s="12">
        <v>0.03</v>
      </c>
      <c r="N55" s="15" t="s">
        <v>64</v>
      </c>
      <c r="O55" s="15" t="s">
        <v>299</v>
      </c>
      <c r="P55" s="16">
        <v>36629.01</v>
      </c>
    </row>
    <row r="56" spans="5:16" ht="25.5">
      <c r="E56" s="17">
        <v>2097</v>
      </c>
      <c r="F56" s="15" t="s">
        <v>1394</v>
      </c>
      <c r="G56" s="13">
        <v>43735</v>
      </c>
      <c r="H56" s="17" t="s">
        <v>281</v>
      </c>
      <c r="I56" s="14">
        <v>45540</v>
      </c>
      <c r="J56" s="15" t="s">
        <v>300</v>
      </c>
      <c r="K56" s="17">
        <v>17</v>
      </c>
      <c r="L56" s="19">
        <f t="shared" si="3"/>
        <v>144.94497499999997</v>
      </c>
      <c r="M56" s="12">
        <v>0.03</v>
      </c>
      <c r="N56" s="15" t="s">
        <v>64</v>
      </c>
      <c r="O56" s="15" t="s">
        <v>301</v>
      </c>
      <c r="P56" s="16">
        <v>57977.99</v>
      </c>
    </row>
    <row r="57" spans="5:16" ht="25.5">
      <c r="E57" s="17">
        <v>2098</v>
      </c>
      <c r="F57" s="15" t="s">
        <v>1395</v>
      </c>
      <c r="G57" s="13">
        <v>43735</v>
      </c>
      <c r="H57" s="17" t="s">
        <v>281</v>
      </c>
      <c r="I57" s="14">
        <v>45540</v>
      </c>
      <c r="J57" s="15" t="s">
        <v>302</v>
      </c>
      <c r="K57" s="17">
        <v>28</v>
      </c>
      <c r="L57" s="19">
        <f t="shared" si="3"/>
        <v>293.3063</v>
      </c>
      <c r="M57" s="12">
        <v>0.03</v>
      </c>
      <c r="N57" s="15" t="s">
        <v>64</v>
      </c>
      <c r="O57" s="15" t="s">
        <v>303</v>
      </c>
      <c r="P57" s="16">
        <v>117322.52</v>
      </c>
    </row>
    <row r="58" spans="5:16" ht="51">
      <c r="E58" s="17">
        <v>1511</v>
      </c>
      <c r="F58" s="15" t="s">
        <v>1396</v>
      </c>
      <c r="G58" s="13">
        <v>43735</v>
      </c>
      <c r="H58" s="17" t="s">
        <v>282</v>
      </c>
      <c r="I58" s="14">
        <v>45540</v>
      </c>
      <c r="J58" s="15" t="s">
        <v>304</v>
      </c>
      <c r="K58" s="17">
        <v>8275</v>
      </c>
      <c r="L58" s="19">
        <f t="shared" si="3"/>
        <v>23740.147499999995</v>
      </c>
      <c r="M58" s="12">
        <v>0.03</v>
      </c>
      <c r="N58" s="15" t="s">
        <v>305</v>
      </c>
      <c r="O58" s="15" t="s">
        <v>306</v>
      </c>
      <c r="P58" s="16">
        <v>9496059</v>
      </c>
    </row>
    <row r="59" spans="5:16" ht="25.5">
      <c r="E59" s="17">
        <v>2099</v>
      </c>
      <c r="F59" s="15" t="s">
        <v>1397</v>
      </c>
      <c r="G59" s="13">
        <v>43735</v>
      </c>
      <c r="H59" s="17" t="s">
        <v>281</v>
      </c>
      <c r="I59" s="14">
        <v>45540</v>
      </c>
      <c r="J59" s="15" t="s">
        <v>307</v>
      </c>
      <c r="K59" s="17">
        <v>19</v>
      </c>
      <c r="L59" s="19">
        <f t="shared" si="3"/>
        <v>179.996975</v>
      </c>
      <c r="M59" s="12">
        <v>0.03</v>
      </c>
      <c r="N59" s="15" t="s">
        <v>64</v>
      </c>
      <c r="O59" s="15" t="s">
        <v>308</v>
      </c>
      <c r="P59" s="16">
        <v>71998.79</v>
      </c>
    </row>
    <row r="60" spans="5:16" ht="51">
      <c r="E60" s="17">
        <v>1793</v>
      </c>
      <c r="F60" s="15" t="s">
        <v>1398</v>
      </c>
      <c r="G60" s="13">
        <v>43735</v>
      </c>
      <c r="H60" s="17" t="s">
        <v>309</v>
      </c>
      <c r="I60" s="14">
        <v>45442</v>
      </c>
      <c r="J60" s="15" t="s">
        <v>310</v>
      </c>
      <c r="K60" s="17">
        <v>26</v>
      </c>
      <c r="L60" s="19">
        <f>(24555.42+10913.52)*0.03/12</f>
        <v>88.67235</v>
      </c>
      <c r="M60" s="12">
        <v>0.03</v>
      </c>
      <c r="N60" s="15" t="s">
        <v>311</v>
      </c>
      <c r="O60" s="15" t="s">
        <v>915</v>
      </c>
      <c r="P60" s="16" t="s">
        <v>1248</v>
      </c>
    </row>
    <row r="61" spans="5:16" ht="25.5">
      <c r="E61" s="17">
        <v>2101</v>
      </c>
      <c r="F61" s="15" t="s">
        <v>1399</v>
      </c>
      <c r="G61" s="13">
        <v>43735</v>
      </c>
      <c r="H61" s="17" t="s">
        <v>312</v>
      </c>
      <c r="I61" s="14">
        <v>45540</v>
      </c>
      <c r="J61" s="15" t="s">
        <v>313</v>
      </c>
      <c r="K61" s="17">
        <v>197</v>
      </c>
      <c r="L61" s="19">
        <f aca="true" t="shared" si="4" ref="L61:L69">P61*0.03/12</f>
        <v>1347.5243249999999</v>
      </c>
      <c r="M61" s="12">
        <v>0.03</v>
      </c>
      <c r="N61" s="15" t="s">
        <v>64</v>
      </c>
      <c r="O61" s="15" t="s">
        <v>314</v>
      </c>
      <c r="P61" s="16">
        <v>539009.73</v>
      </c>
    </row>
    <row r="62" spans="5:16" ht="25.5">
      <c r="E62" s="17">
        <v>2102</v>
      </c>
      <c r="F62" s="15" t="s">
        <v>1400</v>
      </c>
      <c r="G62" s="13">
        <v>43735</v>
      </c>
      <c r="H62" s="17" t="s">
        <v>281</v>
      </c>
      <c r="I62" s="14">
        <v>45540</v>
      </c>
      <c r="J62" s="15" t="s">
        <v>315</v>
      </c>
      <c r="K62" s="17">
        <v>10</v>
      </c>
      <c r="L62" s="19">
        <f t="shared" si="4"/>
        <v>93.31725</v>
      </c>
      <c r="M62" s="12">
        <v>0.03</v>
      </c>
      <c r="N62" s="15" t="s">
        <v>64</v>
      </c>
      <c r="O62" s="15" t="s">
        <v>316</v>
      </c>
      <c r="P62" s="16">
        <v>37326.9</v>
      </c>
    </row>
    <row r="63" spans="5:16" ht="25.5">
      <c r="E63" s="17">
        <v>2103</v>
      </c>
      <c r="F63" s="15" t="s">
        <v>1400</v>
      </c>
      <c r="G63" s="13">
        <v>43735</v>
      </c>
      <c r="H63" s="17" t="s">
        <v>281</v>
      </c>
      <c r="I63" s="14">
        <v>45540</v>
      </c>
      <c r="J63" s="15" t="s">
        <v>317</v>
      </c>
      <c r="K63" s="17">
        <v>16</v>
      </c>
      <c r="L63" s="19">
        <f t="shared" si="4"/>
        <v>149.3076</v>
      </c>
      <c r="M63" s="12">
        <v>0.03</v>
      </c>
      <c r="N63" s="15" t="s">
        <v>64</v>
      </c>
      <c r="O63" s="15" t="s">
        <v>318</v>
      </c>
      <c r="P63" s="16">
        <v>59723.04</v>
      </c>
    </row>
    <row r="64" spans="5:16" ht="51">
      <c r="E64" s="17">
        <v>2104</v>
      </c>
      <c r="F64" s="15" t="s">
        <v>319</v>
      </c>
      <c r="G64" s="13">
        <v>43738</v>
      </c>
      <c r="H64" s="17" t="s">
        <v>281</v>
      </c>
      <c r="I64" s="14">
        <v>45540</v>
      </c>
      <c r="J64" s="15" t="s">
        <v>320</v>
      </c>
      <c r="K64" s="17">
        <v>89</v>
      </c>
      <c r="L64" s="19">
        <f t="shared" si="4"/>
        <v>163.0151</v>
      </c>
      <c r="M64" s="12">
        <v>0.03</v>
      </c>
      <c r="N64" s="15" t="s">
        <v>321</v>
      </c>
      <c r="O64" s="15" t="s">
        <v>322</v>
      </c>
      <c r="P64" s="16">
        <v>65206.04</v>
      </c>
    </row>
    <row r="65" spans="5:16" ht="51">
      <c r="E65" s="17">
        <v>2105</v>
      </c>
      <c r="F65" s="15" t="s">
        <v>319</v>
      </c>
      <c r="G65" s="13">
        <v>43738</v>
      </c>
      <c r="H65" s="17" t="s">
        <v>281</v>
      </c>
      <c r="I65" s="14">
        <v>45540</v>
      </c>
      <c r="J65" s="15" t="s">
        <v>323</v>
      </c>
      <c r="K65" s="17">
        <v>171</v>
      </c>
      <c r="L65" s="19">
        <f t="shared" si="4"/>
        <v>144.59005</v>
      </c>
      <c r="M65" s="12">
        <v>0.03</v>
      </c>
      <c r="N65" s="15" t="s">
        <v>321</v>
      </c>
      <c r="O65" s="15" t="s">
        <v>324</v>
      </c>
      <c r="P65" s="16">
        <v>57836.02</v>
      </c>
    </row>
    <row r="66" spans="5:16" ht="51">
      <c r="E66" s="17">
        <v>2106</v>
      </c>
      <c r="F66" s="15" t="s">
        <v>319</v>
      </c>
      <c r="G66" s="13">
        <v>43738</v>
      </c>
      <c r="H66" s="17" t="s">
        <v>281</v>
      </c>
      <c r="I66" s="14">
        <v>45540</v>
      </c>
      <c r="J66" s="15" t="s">
        <v>325</v>
      </c>
      <c r="K66" s="17">
        <v>96</v>
      </c>
      <c r="L66" s="19">
        <f t="shared" si="4"/>
        <v>217.04242499999998</v>
      </c>
      <c r="M66" s="12">
        <v>0.03</v>
      </c>
      <c r="N66" s="15" t="s">
        <v>321</v>
      </c>
      <c r="O66" s="15" t="s">
        <v>326</v>
      </c>
      <c r="P66" s="16">
        <v>86816.97</v>
      </c>
    </row>
    <row r="67" spans="5:16" ht="51">
      <c r="E67" s="17">
        <v>2107</v>
      </c>
      <c r="F67" s="15" t="s">
        <v>319</v>
      </c>
      <c r="G67" s="13">
        <v>43738</v>
      </c>
      <c r="H67" s="17" t="s">
        <v>281</v>
      </c>
      <c r="I67" s="14">
        <v>45540</v>
      </c>
      <c r="J67" s="15" t="s">
        <v>327</v>
      </c>
      <c r="K67" s="17">
        <v>39</v>
      </c>
      <c r="L67" s="19">
        <f t="shared" si="4"/>
        <v>71.25835</v>
      </c>
      <c r="M67" s="12">
        <v>0.03</v>
      </c>
      <c r="N67" s="15" t="s">
        <v>321</v>
      </c>
      <c r="O67" s="15" t="s">
        <v>328</v>
      </c>
      <c r="P67" s="16">
        <v>28503.34</v>
      </c>
    </row>
    <row r="68" spans="5:16" ht="51">
      <c r="E68" s="17">
        <v>2108</v>
      </c>
      <c r="F68" s="15" t="s">
        <v>319</v>
      </c>
      <c r="G68" s="13">
        <v>43738</v>
      </c>
      <c r="H68" s="17" t="s">
        <v>281</v>
      </c>
      <c r="I68" s="14">
        <v>45540</v>
      </c>
      <c r="J68" s="15" t="s">
        <v>329</v>
      </c>
      <c r="K68" s="17">
        <v>167</v>
      </c>
      <c r="L68" s="19">
        <f t="shared" si="4"/>
        <v>287.812775</v>
      </c>
      <c r="M68" s="12">
        <v>0.03</v>
      </c>
      <c r="N68" s="15" t="s">
        <v>321</v>
      </c>
      <c r="O68" s="15" t="s">
        <v>330</v>
      </c>
      <c r="P68" s="16">
        <v>115125.11</v>
      </c>
    </row>
    <row r="69" spans="5:16" ht="51">
      <c r="E69" s="17">
        <v>2109</v>
      </c>
      <c r="F69" s="15" t="s">
        <v>319</v>
      </c>
      <c r="G69" s="13">
        <v>43738</v>
      </c>
      <c r="H69" s="17" t="s">
        <v>281</v>
      </c>
      <c r="I69" s="14">
        <v>45540</v>
      </c>
      <c r="J69" s="15" t="s">
        <v>331</v>
      </c>
      <c r="K69" s="17">
        <v>109</v>
      </c>
      <c r="L69" s="19">
        <f t="shared" si="4"/>
        <v>135.97007499999998</v>
      </c>
      <c r="M69" s="12">
        <v>0.03</v>
      </c>
      <c r="N69" s="15" t="s">
        <v>321</v>
      </c>
      <c r="O69" s="15" t="s">
        <v>332</v>
      </c>
      <c r="P69" s="16">
        <v>54388.03</v>
      </c>
    </row>
    <row r="70" spans="5:16" ht="25.5">
      <c r="E70" s="17">
        <v>937</v>
      </c>
      <c r="F70" s="15" t="s">
        <v>1401</v>
      </c>
      <c r="G70" s="13">
        <v>43738</v>
      </c>
      <c r="H70" s="17" t="s">
        <v>282</v>
      </c>
      <c r="I70" s="14">
        <v>45540</v>
      </c>
      <c r="J70" s="15" t="s">
        <v>333</v>
      </c>
      <c r="K70" s="17">
        <v>4232</v>
      </c>
      <c r="L70" s="19">
        <f>P70*0.07/12</f>
        <v>69874.62253333334</v>
      </c>
      <c r="M70" s="12">
        <v>0.07</v>
      </c>
      <c r="N70" s="15" t="s">
        <v>334</v>
      </c>
      <c r="O70" s="15" t="s">
        <v>335</v>
      </c>
      <c r="P70" s="16">
        <v>11978506.72</v>
      </c>
    </row>
    <row r="71" spans="5:16" ht="51">
      <c r="E71" s="17">
        <v>2112</v>
      </c>
      <c r="F71" s="15" t="s">
        <v>138</v>
      </c>
      <c r="G71" s="13">
        <v>43749</v>
      </c>
      <c r="H71" s="17" t="s">
        <v>281</v>
      </c>
      <c r="I71" s="14">
        <v>45540</v>
      </c>
      <c r="J71" s="15" t="s">
        <v>336</v>
      </c>
      <c r="K71" s="17">
        <v>46</v>
      </c>
      <c r="L71" s="19">
        <f aca="true" t="shared" si="5" ref="L71:L80">P71*0.03/12</f>
        <v>84.5898</v>
      </c>
      <c r="M71" s="12">
        <v>0.03</v>
      </c>
      <c r="N71" s="15" t="s">
        <v>321</v>
      </c>
      <c r="O71" s="15" t="s">
        <v>337</v>
      </c>
      <c r="P71" s="16">
        <v>33835.92</v>
      </c>
    </row>
    <row r="72" spans="5:16" ht="51">
      <c r="E72" s="17">
        <v>2113</v>
      </c>
      <c r="F72" s="15" t="s">
        <v>138</v>
      </c>
      <c r="G72" s="13">
        <v>43749</v>
      </c>
      <c r="H72" s="17" t="s">
        <v>281</v>
      </c>
      <c r="I72" s="14">
        <v>45540</v>
      </c>
      <c r="J72" s="15" t="s">
        <v>338</v>
      </c>
      <c r="K72" s="17">
        <v>20</v>
      </c>
      <c r="L72" s="19">
        <f t="shared" si="5"/>
        <v>17.46395</v>
      </c>
      <c r="M72" s="12">
        <v>0.03</v>
      </c>
      <c r="N72" s="15" t="s">
        <v>321</v>
      </c>
      <c r="O72" s="15" t="s">
        <v>339</v>
      </c>
      <c r="P72" s="16">
        <v>6985.58</v>
      </c>
    </row>
    <row r="73" spans="5:16" ht="25.5">
      <c r="E73" s="17">
        <v>1447</v>
      </c>
      <c r="F73" s="15" t="s">
        <v>1402</v>
      </c>
      <c r="G73" s="13">
        <v>43794</v>
      </c>
      <c r="H73" s="17" t="s">
        <v>340</v>
      </c>
      <c r="I73" s="14">
        <v>45610</v>
      </c>
      <c r="J73" s="15" t="s">
        <v>342</v>
      </c>
      <c r="K73" s="17">
        <v>30</v>
      </c>
      <c r="L73" s="19">
        <f t="shared" si="5"/>
        <v>176.9025</v>
      </c>
      <c r="M73" s="12">
        <v>0.03</v>
      </c>
      <c r="N73" s="15" t="s">
        <v>343</v>
      </c>
      <c r="O73" s="15" t="s">
        <v>344</v>
      </c>
      <c r="P73" s="16">
        <v>70761</v>
      </c>
    </row>
    <row r="74" spans="5:16" ht="25.5">
      <c r="E74" s="17">
        <v>1881</v>
      </c>
      <c r="F74" s="15" t="s">
        <v>1403</v>
      </c>
      <c r="G74" s="13">
        <v>43794</v>
      </c>
      <c r="H74" s="17" t="s">
        <v>340</v>
      </c>
      <c r="I74" s="14">
        <v>45610</v>
      </c>
      <c r="J74" s="15" t="s">
        <v>345</v>
      </c>
      <c r="K74" s="17">
        <v>23</v>
      </c>
      <c r="L74" s="19">
        <f t="shared" si="5"/>
        <v>217.89107499999997</v>
      </c>
      <c r="M74" s="12">
        <v>0.03</v>
      </c>
      <c r="N74" s="15" t="s">
        <v>64</v>
      </c>
      <c r="O74" s="15" t="s">
        <v>346</v>
      </c>
      <c r="P74" s="16">
        <v>87156.43</v>
      </c>
    </row>
    <row r="75" spans="5:16" ht="25.5">
      <c r="E75" s="17">
        <v>1154</v>
      </c>
      <c r="F75" s="15" t="s">
        <v>1404</v>
      </c>
      <c r="G75" s="13">
        <v>43794</v>
      </c>
      <c r="H75" s="17" t="s">
        <v>340</v>
      </c>
      <c r="I75" s="14">
        <v>45610</v>
      </c>
      <c r="J75" s="15" t="s">
        <v>347</v>
      </c>
      <c r="K75" s="17">
        <v>644</v>
      </c>
      <c r="L75" s="19">
        <f t="shared" si="5"/>
        <v>4661.8838</v>
      </c>
      <c r="M75" s="12">
        <v>0.03</v>
      </c>
      <c r="N75" s="15" t="s">
        <v>64</v>
      </c>
      <c r="O75" s="15" t="s">
        <v>348</v>
      </c>
      <c r="P75" s="16">
        <v>1864753.52</v>
      </c>
    </row>
    <row r="76" spans="5:16" ht="51">
      <c r="E76" s="17">
        <v>2118</v>
      </c>
      <c r="F76" s="15" t="s">
        <v>138</v>
      </c>
      <c r="G76" s="13">
        <v>43804</v>
      </c>
      <c r="H76" s="17" t="s">
        <v>349</v>
      </c>
      <c r="I76" s="14">
        <v>45610</v>
      </c>
      <c r="J76" s="15" t="s">
        <v>350</v>
      </c>
      <c r="K76" s="17">
        <v>56</v>
      </c>
      <c r="L76" s="19">
        <f t="shared" si="5"/>
        <v>129.140375</v>
      </c>
      <c r="M76" s="12">
        <v>0.03</v>
      </c>
      <c r="N76" s="15" t="s">
        <v>321</v>
      </c>
      <c r="O76" s="15" t="s">
        <v>351</v>
      </c>
      <c r="P76" s="16">
        <v>51656.15</v>
      </c>
    </row>
    <row r="77" spans="5:16" ht="51">
      <c r="E77" s="17">
        <v>2119</v>
      </c>
      <c r="F77" s="15" t="s">
        <v>138</v>
      </c>
      <c r="G77" s="13">
        <v>43804</v>
      </c>
      <c r="H77" s="17" t="s">
        <v>349</v>
      </c>
      <c r="I77" s="14">
        <v>45610</v>
      </c>
      <c r="J77" s="15" t="s">
        <v>338</v>
      </c>
      <c r="K77" s="17">
        <v>35</v>
      </c>
      <c r="L77" s="19">
        <f t="shared" si="5"/>
        <v>80.18487499999999</v>
      </c>
      <c r="M77" s="12">
        <v>0.03</v>
      </c>
      <c r="N77" s="15" t="s">
        <v>321</v>
      </c>
      <c r="O77" s="15" t="s">
        <v>352</v>
      </c>
      <c r="P77" s="16">
        <v>32073.95</v>
      </c>
    </row>
    <row r="78" spans="5:16" ht="25.5">
      <c r="E78" s="17">
        <v>2120</v>
      </c>
      <c r="F78" s="15" t="s">
        <v>1405</v>
      </c>
      <c r="G78" s="13">
        <v>43846</v>
      </c>
      <c r="H78" s="17" t="s">
        <v>353</v>
      </c>
      <c r="I78" s="14">
        <v>45650</v>
      </c>
      <c r="J78" s="15" t="s">
        <v>354</v>
      </c>
      <c r="K78" s="17">
        <v>18348</v>
      </c>
      <c r="L78" s="19">
        <f t="shared" si="5"/>
        <v>43541.1801</v>
      </c>
      <c r="M78" s="12">
        <v>0.03</v>
      </c>
      <c r="N78" s="15" t="s">
        <v>148</v>
      </c>
      <c r="O78" s="15" t="s">
        <v>355</v>
      </c>
      <c r="P78" s="16">
        <v>17416472.04</v>
      </c>
    </row>
    <row r="79" spans="5:16" ht="25.5">
      <c r="E79" s="17">
        <v>2123</v>
      </c>
      <c r="F79" s="15" t="s">
        <v>1406</v>
      </c>
      <c r="G79" s="13">
        <v>43850</v>
      </c>
      <c r="H79" s="17" t="s">
        <v>356</v>
      </c>
      <c r="I79" s="14">
        <v>45650</v>
      </c>
      <c r="J79" s="15" t="s">
        <v>63</v>
      </c>
      <c r="K79" s="17">
        <v>17690</v>
      </c>
      <c r="L79" s="19">
        <f t="shared" si="5"/>
        <v>33169.6345</v>
      </c>
      <c r="M79" s="12">
        <v>0.03</v>
      </c>
      <c r="N79" s="15" t="s">
        <v>357</v>
      </c>
      <c r="O79" s="15" t="s">
        <v>358</v>
      </c>
      <c r="P79" s="16">
        <v>13267853.8</v>
      </c>
    </row>
    <row r="80" spans="5:16" ht="25.5">
      <c r="E80" s="17">
        <v>2124</v>
      </c>
      <c r="F80" s="15" t="s">
        <v>1407</v>
      </c>
      <c r="G80" s="13">
        <v>43850</v>
      </c>
      <c r="H80" s="17" t="s">
        <v>356</v>
      </c>
      <c r="I80" s="14">
        <v>45650</v>
      </c>
      <c r="J80" s="15" t="s">
        <v>359</v>
      </c>
      <c r="K80" s="17">
        <v>10</v>
      </c>
      <c r="L80" s="19">
        <f t="shared" si="5"/>
        <v>80.43274999999998</v>
      </c>
      <c r="M80" s="12">
        <v>0.03</v>
      </c>
      <c r="N80" s="15" t="s">
        <v>64</v>
      </c>
      <c r="O80" s="15" t="s">
        <v>360</v>
      </c>
      <c r="P80" s="16">
        <v>32173.1</v>
      </c>
    </row>
    <row r="81" spans="5:16" ht="25.5">
      <c r="E81" s="17">
        <v>2125</v>
      </c>
      <c r="F81" s="15" t="s">
        <v>1407</v>
      </c>
      <c r="G81" s="13">
        <v>43850</v>
      </c>
      <c r="H81" s="17" t="s">
        <v>356</v>
      </c>
      <c r="I81" s="14">
        <v>45650</v>
      </c>
      <c r="J81" s="15" t="s">
        <v>361</v>
      </c>
      <c r="K81" s="17">
        <v>10</v>
      </c>
      <c r="L81" s="19"/>
      <c r="M81" s="12">
        <v>0.03</v>
      </c>
      <c r="N81" s="15" t="s">
        <v>64</v>
      </c>
      <c r="O81" s="15" t="s">
        <v>360</v>
      </c>
      <c r="P81" s="16"/>
    </row>
    <row r="82" spans="5:16" ht="25.5">
      <c r="E82" s="17">
        <v>2126</v>
      </c>
      <c r="F82" s="15" t="s">
        <v>1407</v>
      </c>
      <c r="G82" s="13">
        <v>43850</v>
      </c>
      <c r="H82" s="17" t="s">
        <v>356</v>
      </c>
      <c r="I82" s="14">
        <v>45650</v>
      </c>
      <c r="J82" s="15" t="s">
        <v>362</v>
      </c>
      <c r="K82" s="17">
        <v>10</v>
      </c>
      <c r="L82" s="19">
        <f aca="true" t="shared" si="6" ref="L82:L93">P82*0.03/12</f>
        <v>93.31725</v>
      </c>
      <c r="M82" s="12">
        <v>0.03</v>
      </c>
      <c r="N82" s="15" t="s">
        <v>64</v>
      </c>
      <c r="O82" s="15" t="s">
        <v>363</v>
      </c>
      <c r="P82" s="16">
        <v>37326.9</v>
      </c>
    </row>
    <row r="83" spans="5:16" ht="25.5">
      <c r="E83" s="17">
        <v>2127</v>
      </c>
      <c r="F83" s="15" t="s">
        <v>1407</v>
      </c>
      <c r="G83" s="13">
        <v>43850</v>
      </c>
      <c r="H83" s="17" t="s">
        <v>356</v>
      </c>
      <c r="I83" s="14">
        <v>45650</v>
      </c>
      <c r="J83" s="15" t="s">
        <v>364</v>
      </c>
      <c r="K83" s="17">
        <v>10</v>
      </c>
      <c r="L83" s="19">
        <f t="shared" si="6"/>
        <v>111.53424999999999</v>
      </c>
      <c r="M83" s="12">
        <v>0.03</v>
      </c>
      <c r="N83" s="15" t="s">
        <v>64</v>
      </c>
      <c r="O83" s="15" t="s">
        <v>365</v>
      </c>
      <c r="P83" s="16">
        <v>44613.7</v>
      </c>
    </row>
    <row r="84" spans="5:16" ht="76.5">
      <c r="E84" s="17">
        <v>2128</v>
      </c>
      <c r="F84" s="15" t="s">
        <v>1257</v>
      </c>
      <c r="G84" s="13" t="s">
        <v>1104</v>
      </c>
      <c r="H84" s="17" t="s">
        <v>1105</v>
      </c>
      <c r="I84" s="14">
        <v>45650</v>
      </c>
      <c r="J84" s="15" t="s">
        <v>366</v>
      </c>
      <c r="K84" s="17">
        <v>20</v>
      </c>
      <c r="L84" s="19">
        <f t="shared" si="6"/>
        <v>130.9095</v>
      </c>
      <c r="M84" s="12">
        <v>0.03</v>
      </c>
      <c r="N84" s="15" t="s">
        <v>64</v>
      </c>
      <c r="O84" s="15" t="s">
        <v>367</v>
      </c>
      <c r="P84" s="16">
        <v>52363.8</v>
      </c>
    </row>
    <row r="85" spans="5:16" ht="25.5">
      <c r="E85" s="17">
        <v>2129</v>
      </c>
      <c r="F85" s="15" t="s">
        <v>1407</v>
      </c>
      <c r="G85" s="13">
        <v>43850</v>
      </c>
      <c r="H85" s="17" t="s">
        <v>356</v>
      </c>
      <c r="I85" s="14">
        <v>45650</v>
      </c>
      <c r="J85" s="15" t="s">
        <v>368</v>
      </c>
      <c r="K85" s="17">
        <v>10</v>
      </c>
      <c r="L85" s="19">
        <f t="shared" si="6"/>
        <v>70.7615</v>
      </c>
      <c r="M85" s="12">
        <v>0.03</v>
      </c>
      <c r="N85" s="15" t="s">
        <v>64</v>
      </c>
      <c r="O85" s="15" t="s">
        <v>369</v>
      </c>
      <c r="P85" s="16">
        <v>28304.6</v>
      </c>
    </row>
    <row r="86" spans="5:16" ht="25.5">
      <c r="E86" s="17">
        <v>2130</v>
      </c>
      <c r="F86" s="15" t="s">
        <v>1407</v>
      </c>
      <c r="G86" s="13">
        <v>43850</v>
      </c>
      <c r="H86" s="17" t="s">
        <v>356</v>
      </c>
      <c r="I86" s="14">
        <v>45650</v>
      </c>
      <c r="J86" s="15" t="s">
        <v>15</v>
      </c>
      <c r="K86" s="17">
        <v>20</v>
      </c>
      <c r="L86" s="19">
        <f t="shared" si="6"/>
        <v>166.4955</v>
      </c>
      <c r="M86" s="12">
        <v>0.03</v>
      </c>
      <c r="N86" s="15" t="s">
        <v>64</v>
      </c>
      <c r="O86" s="15" t="s">
        <v>370</v>
      </c>
      <c r="P86" s="16">
        <v>66598.2</v>
      </c>
    </row>
    <row r="87" spans="5:16" ht="25.5">
      <c r="E87" s="17" t="s">
        <v>372</v>
      </c>
      <c r="F87" s="15" t="s">
        <v>1408</v>
      </c>
      <c r="G87" s="13">
        <v>43850</v>
      </c>
      <c r="H87" s="17" t="s">
        <v>356</v>
      </c>
      <c r="I87" s="14">
        <v>45650</v>
      </c>
      <c r="J87" s="15" t="s">
        <v>373</v>
      </c>
      <c r="K87" s="17">
        <v>240</v>
      </c>
      <c r="L87" s="19">
        <f t="shared" si="6"/>
        <v>2265.078</v>
      </c>
      <c r="M87" s="12">
        <v>0.03</v>
      </c>
      <c r="N87" s="15" t="s">
        <v>374</v>
      </c>
      <c r="O87" s="15" t="s">
        <v>375</v>
      </c>
      <c r="P87" s="16">
        <v>906031.2</v>
      </c>
    </row>
    <row r="88" spans="5:16" ht="25.5">
      <c r="E88" s="17" t="s">
        <v>376</v>
      </c>
      <c r="F88" s="15" t="s">
        <v>1409</v>
      </c>
      <c r="G88" s="13">
        <v>43850</v>
      </c>
      <c r="H88" s="17" t="s">
        <v>356</v>
      </c>
      <c r="I88" s="14">
        <v>45650</v>
      </c>
      <c r="J88" s="15" t="s">
        <v>377</v>
      </c>
      <c r="K88" s="17">
        <v>73</v>
      </c>
      <c r="L88" s="19">
        <f t="shared" si="6"/>
        <v>477.81967499999996</v>
      </c>
      <c r="M88" s="12">
        <v>0.03</v>
      </c>
      <c r="N88" s="15" t="s">
        <v>102</v>
      </c>
      <c r="O88" s="15" t="s">
        <v>378</v>
      </c>
      <c r="P88" s="16">
        <v>191127.87</v>
      </c>
    </row>
    <row r="89" spans="5:16" ht="25.5">
      <c r="E89" s="17" t="s">
        <v>379</v>
      </c>
      <c r="F89" s="15" t="s">
        <v>1409</v>
      </c>
      <c r="G89" s="13">
        <v>43850</v>
      </c>
      <c r="H89" s="17" t="s">
        <v>356</v>
      </c>
      <c r="I89" s="14">
        <v>45650</v>
      </c>
      <c r="J89" s="15" t="s">
        <v>380</v>
      </c>
      <c r="K89" s="17">
        <v>311</v>
      </c>
      <c r="L89" s="19">
        <f t="shared" si="6"/>
        <v>2035.6427249999997</v>
      </c>
      <c r="M89" s="12">
        <v>0.03</v>
      </c>
      <c r="N89" s="15" t="s">
        <v>102</v>
      </c>
      <c r="O89" s="15" t="s">
        <v>381</v>
      </c>
      <c r="P89" s="16">
        <v>814257.09</v>
      </c>
    </row>
    <row r="90" spans="5:16" ht="38.25">
      <c r="E90" s="17">
        <v>2133</v>
      </c>
      <c r="F90" s="15" t="s">
        <v>1410</v>
      </c>
      <c r="G90" s="13">
        <v>43485</v>
      </c>
      <c r="H90" s="17" t="s">
        <v>256</v>
      </c>
      <c r="I90" s="14">
        <v>45498</v>
      </c>
      <c r="J90" s="15" t="s">
        <v>382</v>
      </c>
      <c r="K90" s="17">
        <v>482</v>
      </c>
      <c r="L90" s="19">
        <f t="shared" si="6"/>
        <v>1034.2756</v>
      </c>
      <c r="M90" s="12">
        <v>0.03</v>
      </c>
      <c r="N90" s="15" t="s">
        <v>383</v>
      </c>
      <c r="O90" s="15" t="s">
        <v>384</v>
      </c>
      <c r="P90" s="16">
        <v>413710.24</v>
      </c>
    </row>
    <row r="91" spans="5:16" ht="63.75">
      <c r="E91" s="17">
        <v>2135</v>
      </c>
      <c r="F91" s="15" t="s">
        <v>1411</v>
      </c>
      <c r="G91" s="13">
        <v>43850</v>
      </c>
      <c r="H91" s="17" t="s">
        <v>353</v>
      </c>
      <c r="I91" s="14">
        <v>45650</v>
      </c>
      <c r="J91" s="15" t="s">
        <v>386</v>
      </c>
      <c r="K91" s="17">
        <v>1503</v>
      </c>
      <c r="L91" s="19">
        <f t="shared" si="6"/>
        <v>3867.406875</v>
      </c>
      <c r="M91" s="12">
        <v>0.03</v>
      </c>
      <c r="N91" s="15" t="s">
        <v>371</v>
      </c>
      <c r="O91" s="15" t="s">
        <v>387</v>
      </c>
      <c r="P91" s="16">
        <v>1546962.75</v>
      </c>
    </row>
    <row r="92" spans="5:16" ht="63.75">
      <c r="E92" s="17">
        <v>2136</v>
      </c>
      <c r="F92" s="15" t="s">
        <v>1411</v>
      </c>
      <c r="G92" s="13">
        <v>43850</v>
      </c>
      <c r="H92" s="17" t="s">
        <v>353</v>
      </c>
      <c r="I92" s="14">
        <v>45650</v>
      </c>
      <c r="J92" s="15" t="s">
        <v>386</v>
      </c>
      <c r="K92" s="17">
        <v>5208</v>
      </c>
      <c r="L92" s="19">
        <f t="shared" si="6"/>
        <v>14070.9744</v>
      </c>
      <c r="M92" s="12">
        <v>0.03</v>
      </c>
      <c r="N92" s="15" t="s">
        <v>371</v>
      </c>
      <c r="O92" s="15" t="s">
        <v>388</v>
      </c>
      <c r="P92" s="16">
        <v>5628389.76</v>
      </c>
    </row>
    <row r="93" spans="5:16" ht="25.5">
      <c r="E93" s="17">
        <v>2137</v>
      </c>
      <c r="F93" s="15" t="s">
        <v>1412</v>
      </c>
      <c r="G93" s="13">
        <v>43850</v>
      </c>
      <c r="H93" s="17" t="s">
        <v>353</v>
      </c>
      <c r="I93" s="14">
        <v>45650</v>
      </c>
      <c r="J93" s="15" t="s">
        <v>389</v>
      </c>
      <c r="K93" s="17">
        <v>11</v>
      </c>
      <c r="L93" s="19">
        <f t="shared" si="6"/>
        <v>93.78792499999999</v>
      </c>
      <c r="M93" s="12">
        <v>0.03</v>
      </c>
      <c r="N93" s="15" t="s">
        <v>64</v>
      </c>
      <c r="O93" s="15" t="s">
        <v>390</v>
      </c>
      <c r="P93" s="16">
        <v>37515.17</v>
      </c>
    </row>
    <row r="94" spans="5:16" ht="38.25">
      <c r="E94" s="17">
        <v>2138</v>
      </c>
      <c r="F94" s="15" t="s">
        <v>1413</v>
      </c>
      <c r="G94" s="13">
        <v>43851</v>
      </c>
      <c r="H94" s="17" t="s">
        <v>391</v>
      </c>
      <c r="I94" s="14">
        <v>61749</v>
      </c>
      <c r="J94" s="15" t="s">
        <v>392</v>
      </c>
      <c r="K94" s="17">
        <v>5000</v>
      </c>
      <c r="L94" s="19">
        <f>P94*0.0315/12</f>
        <v>134977.10624999998</v>
      </c>
      <c r="M94" s="31">
        <v>0.0315</v>
      </c>
      <c r="N94" s="15" t="s">
        <v>148</v>
      </c>
      <c r="O94" s="15" t="s">
        <v>393</v>
      </c>
      <c r="P94" s="16">
        <v>51419850</v>
      </c>
    </row>
    <row r="95" spans="5:16" ht="38.25">
      <c r="E95" s="17">
        <v>2139</v>
      </c>
      <c r="F95" s="15" t="s">
        <v>1414</v>
      </c>
      <c r="G95" s="13">
        <v>43850</v>
      </c>
      <c r="H95" s="17" t="s">
        <v>356</v>
      </c>
      <c r="I95" s="14">
        <v>45650</v>
      </c>
      <c r="J95" s="15" t="s">
        <v>131</v>
      </c>
      <c r="K95" s="17">
        <v>197</v>
      </c>
      <c r="L95" s="19">
        <f>P95*0.03/12</f>
        <v>1880.9461499999998</v>
      </c>
      <c r="M95" s="12">
        <v>0.03</v>
      </c>
      <c r="N95" s="15" t="s">
        <v>394</v>
      </c>
      <c r="O95" s="15" t="s">
        <v>395</v>
      </c>
      <c r="P95" s="16">
        <v>752378.46</v>
      </c>
    </row>
    <row r="96" spans="5:16" ht="89.25">
      <c r="E96" s="17">
        <v>853</v>
      </c>
      <c r="F96" s="15" t="s">
        <v>1415</v>
      </c>
      <c r="G96" s="13">
        <v>43119</v>
      </c>
      <c r="H96" s="17" t="s">
        <v>396</v>
      </c>
      <c r="I96" s="14">
        <v>46739</v>
      </c>
      <c r="J96" s="15" t="s">
        <v>1</v>
      </c>
      <c r="K96" s="17">
        <v>2663</v>
      </c>
      <c r="L96" s="19">
        <f>P96*0.03/12</f>
        <v>16078.195375000001</v>
      </c>
      <c r="M96" s="12">
        <v>0.03</v>
      </c>
      <c r="N96" s="15" t="s">
        <v>397</v>
      </c>
      <c r="O96" s="15" t="s">
        <v>398</v>
      </c>
      <c r="P96" s="16">
        <v>6431278.15</v>
      </c>
    </row>
    <row r="97" spans="5:16" ht="51">
      <c r="E97" s="17">
        <v>2142</v>
      </c>
      <c r="F97" s="15" t="s">
        <v>1416</v>
      </c>
      <c r="G97" s="13">
        <v>43881</v>
      </c>
      <c r="H97" s="17" t="s">
        <v>400</v>
      </c>
      <c r="I97" s="14">
        <v>45701</v>
      </c>
      <c r="J97" s="15" t="s">
        <v>401</v>
      </c>
      <c r="K97" s="17">
        <v>8324</v>
      </c>
      <c r="L97" s="19" t="e">
        <f>#REF!</f>
        <v>#REF!</v>
      </c>
      <c r="M97" s="12">
        <v>0.03</v>
      </c>
      <c r="N97" s="15" t="s">
        <v>402</v>
      </c>
      <c r="O97" s="15" t="s">
        <v>403</v>
      </c>
      <c r="P97" s="16">
        <v>3816886.96</v>
      </c>
    </row>
    <row r="98" spans="5:16" ht="25.5">
      <c r="E98" s="17">
        <v>2144</v>
      </c>
      <c r="F98" s="15" t="s">
        <v>1417</v>
      </c>
      <c r="G98" s="13">
        <v>43987</v>
      </c>
      <c r="H98" s="17" t="s">
        <v>353</v>
      </c>
      <c r="I98" s="14">
        <v>45650</v>
      </c>
      <c r="J98" s="15" t="s">
        <v>840</v>
      </c>
      <c r="K98" s="17">
        <v>14</v>
      </c>
      <c r="L98" s="19">
        <f aca="true" t="shared" si="7" ref="L98:L108">P98*0.03/12</f>
        <v>133.6713</v>
      </c>
      <c r="M98" s="12">
        <v>0.03</v>
      </c>
      <c r="N98" s="15" t="s">
        <v>404</v>
      </c>
      <c r="O98" s="15" t="s">
        <v>405</v>
      </c>
      <c r="P98" s="16">
        <v>53468.52</v>
      </c>
    </row>
    <row r="99" spans="5:16" ht="25.5">
      <c r="E99" s="17">
        <v>2149</v>
      </c>
      <c r="F99" s="15" t="s">
        <v>1418</v>
      </c>
      <c r="G99" s="13">
        <v>44008</v>
      </c>
      <c r="H99" s="17" t="s">
        <v>406</v>
      </c>
      <c r="I99" s="14">
        <v>45812</v>
      </c>
      <c r="J99" s="15" t="s">
        <v>409</v>
      </c>
      <c r="K99" s="17">
        <v>19</v>
      </c>
      <c r="L99" s="19">
        <f t="shared" si="7"/>
        <v>179.996975</v>
      </c>
      <c r="M99" s="12">
        <v>0.03</v>
      </c>
      <c r="N99" s="15" t="s">
        <v>64</v>
      </c>
      <c r="O99" s="15" t="s">
        <v>410</v>
      </c>
      <c r="P99" s="16">
        <v>71998.79</v>
      </c>
    </row>
    <row r="100" spans="5:16" ht="25.5">
      <c r="E100" s="17">
        <v>2152</v>
      </c>
      <c r="F100" s="15" t="s">
        <v>1419</v>
      </c>
      <c r="G100" s="13">
        <v>44008</v>
      </c>
      <c r="H100" s="17" t="s">
        <v>406</v>
      </c>
      <c r="I100" s="14">
        <v>45812</v>
      </c>
      <c r="J100" s="15" t="s">
        <v>411</v>
      </c>
      <c r="K100" s="17">
        <v>963</v>
      </c>
      <c r="L100" s="19">
        <f t="shared" si="7"/>
        <v>1788.1947</v>
      </c>
      <c r="M100" s="12">
        <v>0.03</v>
      </c>
      <c r="N100" s="15" t="s">
        <v>68</v>
      </c>
      <c r="O100" s="15" t="s">
        <v>412</v>
      </c>
      <c r="P100" s="16">
        <v>715277.88</v>
      </c>
    </row>
    <row r="101" spans="5:16" ht="38.25">
      <c r="E101" s="17">
        <v>2153</v>
      </c>
      <c r="F101" s="15" t="s">
        <v>138</v>
      </c>
      <c r="G101" s="13">
        <v>44008</v>
      </c>
      <c r="H101" s="17" t="s">
        <v>406</v>
      </c>
      <c r="I101" s="14">
        <v>45812</v>
      </c>
      <c r="J101" s="15" t="s">
        <v>413</v>
      </c>
      <c r="K101" s="17">
        <v>84</v>
      </c>
      <c r="L101" s="19">
        <f t="shared" si="7"/>
        <v>146.92884999999998</v>
      </c>
      <c r="M101" s="12">
        <v>0.03</v>
      </c>
      <c r="N101" s="15" t="s">
        <v>181</v>
      </c>
      <c r="O101" s="15" t="s">
        <v>414</v>
      </c>
      <c r="P101" s="16">
        <v>58771.54</v>
      </c>
    </row>
    <row r="102" spans="5:16" ht="38.25">
      <c r="E102" s="17">
        <v>2154</v>
      </c>
      <c r="F102" s="15" t="s">
        <v>138</v>
      </c>
      <c r="G102" s="13">
        <v>44008</v>
      </c>
      <c r="H102" s="17" t="s">
        <v>406</v>
      </c>
      <c r="I102" s="14">
        <v>45812</v>
      </c>
      <c r="J102" s="15" t="s">
        <v>415</v>
      </c>
      <c r="K102" s="17">
        <v>128</v>
      </c>
      <c r="L102" s="19">
        <f t="shared" si="7"/>
        <v>244.427275</v>
      </c>
      <c r="M102" s="12">
        <v>0.03</v>
      </c>
      <c r="N102" s="15" t="s">
        <v>181</v>
      </c>
      <c r="O102" s="15" t="s">
        <v>416</v>
      </c>
      <c r="P102" s="16">
        <v>97770.91</v>
      </c>
    </row>
    <row r="103" spans="5:16" ht="38.25">
      <c r="E103" s="17">
        <v>2155</v>
      </c>
      <c r="F103" s="15" t="s">
        <v>138</v>
      </c>
      <c r="G103" s="13">
        <v>44008</v>
      </c>
      <c r="H103" s="17" t="s">
        <v>406</v>
      </c>
      <c r="I103" s="14">
        <v>45812</v>
      </c>
      <c r="J103" s="15" t="s">
        <v>417</v>
      </c>
      <c r="K103" s="17">
        <v>111</v>
      </c>
      <c r="L103" s="19">
        <f t="shared" si="7"/>
        <v>164.646575</v>
      </c>
      <c r="M103" s="12">
        <v>0.03</v>
      </c>
      <c r="N103" s="15" t="s">
        <v>181</v>
      </c>
      <c r="O103" s="15" t="s">
        <v>418</v>
      </c>
      <c r="P103" s="16">
        <v>65858.63</v>
      </c>
    </row>
    <row r="104" spans="5:16" ht="38.25">
      <c r="E104" s="17">
        <v>2156</v>
      </c>
      <c r="F104" s="15" t="s">
        <v>138</v>
      </c>
      <c r="G104" s="13">
        <v>44008</v>
      </c>
      <c r="H104" s="17" t="s">
        <v>406</v>
      </c>
      <c r="I104" s="14">
        <v>45812</v>
      </c>
      <c r="J104" s="15" t="s">
        <v>419</v>
      </c>
      <c r="K104" s="17">
        <v>91</v>
      </c>
      <c r="L104" s="19">
        <f t="shared" si="7"/>
        <v>123.417525</v>
      </c>
      <c r="M104" s="12">
        <v>0.03</v>
      </c>
      <c r="N104" s="15" t="s">
        <v>181</v>
      </c>
      <c r="O104" s="15" t="s">
        <v>420</v>
      </c>
      <c r="P104" s="16">
        <v>49367.01</v>
      </c>
    </row>
    <row r="105" spans="5:16" ht="38.25">
      <c r="E105" s="17">
        <v>2157</v>
      </c>
      <c r="F105" s="15" t="s">
        <v>138</v>
      </c>
      <c r="G105" s="13">
        <v>44008</v>
      </c>
      <c r="H105" s="17" t="s">
        <v>406</v>
      </c>
      <c r="I105" s="14">
        <v>45812</v>
      </c>
      <c r="J105" s="15" t="s">
        <v>421</v>
      </c>
      <c r="K105" s="17">
        <v>128</v>
      </c>
      <c r="L105" s="19">
        <f t="shared" si="7"/>
        <v>238.89145</v>
      </c>
      <c r="M105" s="12">
        <v>0.03</v>
      </c>
      <c r="N105" s="15" t="s">
        <v>181</v>
      </c>
      <c r="O105" s="15" t="s">
        <v>422</v>
      </c>
      <c r="P105" s="16">
        <v>95556.58</v>
      </c>
    </row>
    <row r="106" spans="5:16" ht="25.5">
      <c r="E106" s="17">
        <v>2158</v>
      </c>
      <c r="F106" s="15" t="s">
        <v>1420</v>
      </c>
      <c r="G106" s="13">
        <v>44008</v>
      </c>
      <c r="H106" s="17" t="s">
        <v>423</v>
      </c>
      <c r="I106" s="14">
        <v>45650</v>
      </c>
      <c r="J106" s="15" t="s">
        <v>424</v>
      </c>
      <c r="K106" s="17">
        <v>1747</v>
      </c>
      <c r="L106" s="19">
        <f t="shared" si="7"/>
        <v>3426.7405</v>
      </c>
      <c r="M106" s="12">
        <v>0.03</v>
      </c>
      <c r="N106" s="15" t="s">
        <v>68</v>
      </c>
      <c r="O106" s="15" t="s">
        <v>425</v>
      </c>
      <c r="P106" s="16">
        <v>1370696.2</v>
      </c>
    </row>
    <row r="107" spans="5:16" ht="38.25">
      <c r="E107" s="17">
        <v>2159</v>
      </c>
      <c r="F107" s="15" t="s">
        <v>1363</v>
      </c>
      <c r="G107" s="13">
        <v>44018</v>
      </c>
      <c r="H107" s="17" t="s">
        <v>406</v>
      </c>
      <c r="I107" s="14">
        <v>45812</v>
      </c>
      <c r="J107" s="15" t="s">
        <v>426</v>
      </c>
      <c r="K107" s="17">
        <v>123</v>
      </c>
      <c r="L107" s="19">
        <f t="shared" si="7"/>
        <v>164.202575</v>
      </c>
      <c r="M107" s="12">
        <v>0.03</v>
      </c>
      <c r="N107" s="15" t="s">
        <v>181</v>
      </c>
      <c r="O107" s="15" t="s">
        <v>427</v>
      </c>
      <c r="P107" s="16">
        <v>65681.03</v>
      </c>
    </row>
    <row r="108" spans="5:16" ht="38.25">
      <c r="E108" s="17">
        <v>2160</v>
      </c>
      <c r="F108" s="15" t="s">
        <v>1363</v>
      </c>
      <c r="G108" s="13">
        <v>44018</v>
      </c>
      <c r="H108" s="17" t="s">
        <v>406</v>
      </c>
      <c r="I108" s="14">
        <v>45812</v>
      </c>
      <c r="J108" s="15" t="s">
        <v>428</v>
      </c>
      <c r="K108" s="17">
        <v>59</v>
      </c>
      <c r="L108" s="19">
        <f t="shared" si="7"/>
        <v>75.64632499999999</v>
      </c>
      <c r="M108" s="12">
        <v>0.03</v>
      </c>
      <c r="N108" s="15" t="s">
        <v>181</v>
      </c>
      <c r="O108" s="15" t="s">
        <v>429</v>
      </c>
      <c r="P108" s="16">
        <v>30258.53</v>
      </c>
    </row>
    <row r="109" spans="5:16" ht="114.75">
      <c r="E109" s="17">
        <v>2161</v>
      </c>
      <c r="F109" s="15" t="s">
        <v>1363</v>
      </c>
      <c r="G109" s="13">
        <v>44018</v>
      </c>
      <c r="H109" s="17" t="s">
        <v>406</v>
      </c>
      <c r="I109" s="14">
        <v>45812</v>
      </c>
      <c r="J109" s="15" t="s">
        <v>430</v>
      </c>
      <c r="K109" s="17">
        <v>389</v>
      </c>
      <c r="L109" s="19">
        <f>(4309.83+40635.54+9232.48+2484.02+1879.22+14887.66+2413.95+2222.71*4+21895.95+3230.97+3792.24+10409.31+4039.22+21152.76+17925.78)*0.03/12</f>
        <v>417.94942499999996</v>
      </c>
      <c r="M109" s="12">
        <v>0.03</v>
      </c>
      <c r="N109" s="15" t="s">
        <v>181</v>
      </c>
      <c r="O109" s="15" t="s">
        <v>431</v>
      </c>
      <c r="P109" s="10" t="s">
        <v>1281</v>
      </c>
    </row>
    <row r="110" spans="5:16" ht="25.5">
      <c r="E110" s="17">
        <v>2162</v>
      </c>
      <c r="F110" s="15" t="s">
        <v>1421</v>
      </c>
      <c r="G110" s="13">
        <v>44018</v>
      </c>
      <c r="H110" s="17" t="s">
        <v>406</v>
      </c>
      <c r="I110" s="14">
        <v>45812</v>
      </c>
      <c r="J110" s="15" t="s">
        <v>432</v>
      </c>
      <c r="K110" s="17">
        <v>100</v>
      </c>
      <c r="L110" s="19">
        <f aca="true" t="shared" si="8" ref="L110:L120">P110*0.03/12</f>
        <v>1115.3425</v>
      </c>
      <c r="M110" s="12">
        <v>0.03</v>
      </c>
      <c r="N110" s="15" t="s">
        <v>64</v>
      </c>
      <c r="O110" s="15" t="s">
        <v>433</v>
      </c>
      <c r="P110" s="16">
        <v>446137</v>
      </c>
    </row>
    <row r="111" spans="5:16" ht="25.5">
      <c r="E111" s="17">
        <v>2163</v>
      </c>
      <c r="F111" s="15" t="s">
        <v>1422</v>
      </c>
      <c r="G111" s="13">
        <v>44018</v>
      </c>
      <c r="H111" s="17" t="s">
        <v>408</v>
      </c>
      <c r="I111" s="14">
        <v>45812</v>
      </c>
      <c r="J111" s="15" t="s">
        <v>434</v>
      </c>
      <c r="K111" s="17">
        <v>42</v>
      </c>
      <c r="L111" s="19">
        <f t="shared" si="8"/>
        <v>484.2747</v>
      </c>
      <c r="M111" s="12">
        <v>0.03</v>
      </c>
      <c r="N111" s="15" t="s">
        <v>64</v>
      </c>
      <c r="O111" s="15" t="s">
        <v>435</v>
      </c>
      <c r="P111" s="16">
        <v>193709.88</v>
      </c>
    </row>
    <row r="112" spans="5:16" ht="25.5">
      <c r="E112" s="17">
        <v>2166</v>
      </c>
      <c r="F112" s="15" t="s">
        <v>1423</v>
      </c>
      <c r="G112" s="13">
        <v>44018</v>
      </c>
      <c r="H112" s="17" t="s">
        <v>408</v>
      </c>
      <c r="I112" s="14">
        <v>45812</v>
      </c>
      <c r="J112" s="15" t="s">
        <v>57</v>
      </c>
      <c r="K112" s="17">
        <v>112</v>
      </c>
      <c r="L112" s="19">
        <f t="shared" si="8"/>
        <v>886.3008</v>
      </c>
      <c r="M112" s="12">
        <v>0.03</v>
      </c>
      <c r="N112" s="15" t="s">
        <v>64</v>
      </c>
      <c r="O112" s="15" t="s">
        <v>58</v>
      </c>
      <c r="P112" s="16">
        <v>354520.32</v>
      </c>
    </row>
    <row r="113" spans="5:16" ht="25.5">
      <c r="E113" s="17">
        <v>2116</v>
      </c>
      <c r="F113" s="15" t="s">
        <v>1424</v>
      </c>
      <c r="G113" s="13">
        <v>44018</v>
      </c>
      <c r="H113" s="17" t="s">
        <v>408</v>
      </c>
      <c r="I113" s="14">
        <v>45610</v>
      </c>
      <c r="J113" s="15" t="s">
        <v>436</v>
      </c>
      <c r="K113" s="17">
        <v>10</v>
      </c>
      <c r="L113" s="19">
        <f t="shared" si="8"/>
        <v>87.4575</v>
      </c>
      <c r="M113" s="12">
        <v>0.03</v>
      </c>
      <c r="N113" s="15" t="s">
        <v>64</v>
      </c>
      <c r="O113" s="15" t="s">
        <v>341</v>
      </c>
      <c r="P113" s="16">
        <v>34983</v>
      </c>
    </row>
    <row r="114" spans="5:16" ht="38.25">
      <c r="E114" s="17">
        <v>2168</v>
      </c>
      <c r="F114" s="15" t="s">
        <v>138</v>
      </c>
      <c r="G114" s="13">
        <v>44018</v>
      </c>
      <c r="H114" s="17" t="s">
        <v>406</v>
      </c>
      <c r="I114" s="14">
        <v>45812</v>
      </c>
      <c r="J114" s="15" t="s">
        <v>437</v>
      </c>
      <c r="K114" s="17">
        <v>84</v>
      </c>
      <c r="L114" s="19">
        <f t="shared" si="8"/>
        <v>110.30040000000001</v>
      </c>
      <c r="M114" s="12">
        <v>0.03</v>
      </c>
      <c r="N114" s="15" t="s">
        <v>181</v>
      </c>
      <c r="O114" s="15" t="s">
        <v>438</v>
      </c>
      <c r="P114" s="16">
        <v>44120.16</v>
      </c>
    </row>
    <row r="115" spans="5:16" ht="38.25">
      <c r="E115" s="17">
        <v>2169</v>
      </c>
      <c r="F115" s="15" t="s">
        <v>138</v>
      </c>
      <c r="G115" s="13">
        <v>44020</v>
      </c>
      <c r="H115" s="17" t="s">
        <v>406</v>
      </c>
      <c r="I115" s="14">
        <v>45812</v>
      </c>
      <c r="J115" s="15" t="s">
        <v>439</v>
      </c>
      <c r="K115" s="17">
        <v>88</v>
      </c>
      <c r="L115" s="19">
        <f t="shared" si="8"/>
        <v>136.11620000000002</v>
      </c>
      <c r="M115" s="12">
        <v>0.03</v>
      </c>
      <c r="N115" s="15" t="s">
        <v>181</v>
      </c>
      <c r="O115" s="15" t="s">
        <v>440</v>
      </c>
      <c r="P115" s="16">
        <v>54446.48</v>
      </c>
    </row>
    <row r="116" spans="5:16" ht="38.25">
      <c r="E116" s="17">
        <v>2170</v>
      </c>
      <c r="F116" s="15" t="s">
        <v>138</v>
      </c>
      <c r="G116" s="13">
        <v>44020</v>
      </c>
      <c r="H116" s="17" t="s">
        <v>406</v>
      </c>
      <c r="I116" s="14">
        <v>45812</v>
      </c>
      <c r="J116" s="15" t="s">
        <v>441</v>
      </c>
      <c r="K116" s="17">
        <v>100</v>
      </c>
      <c r="L116" s="19">
        <f t="shared" si="8"/>
        <v>146.5925</v>
      </c>
      <c r="M116" s="12">
        <v>0.03</v>
      </c>
      <c r="N116" s="15" t="s">
        <v>181</v>
      </c>
      <c r="O116" s="15" t="s">
        <v>442</v>
      </c>
      <c r="P116" s="16">
        <v>58637</v>
      </c>
    </row>
    <row r="117" spans="5:16" ht="38.25">
      <c r="E117" s="17">
        <v>2171</v>
      </c>
      <c r="F117" s="15" t="s">
        <v>138</v>
      </c>
      <c r="G117" s="13">
        <v>44020</v>
      </c>
      <c r="H117" s="17" t="s">
        <v>406</v>
      </c>
      <c r="I117" s="14">
        <v>45812</v>
      </c>
      <c r="J117" s="15" t="s">
        <v>443</v>
      </c>
      <c r="K117" s="17">
        <v>167</v>
      </c>
      <c r="L117" s="19">
        <f t="shared" si="8"/>
        <v>324.702275</v>
      </c>
      <c r="M117" s="12">
        <v>0.03</v>
      </c>
      <c r="N117" s="15" t="s">
        <v>181</v>
      </c>
      <c r="O117" s="15" t="s">
        <v>444</v>
      </c>
      <c r="P117" s="16">
        <v>129880.91</v>
      </c>
    </row>
    <row r="118" spans="5:16" ht="25.5">
      <c r="E118" s="17" t="s">
        <v>445</v>
      </c>
      <c r="F118" s="15" t="s">
        <v>1425</v>
      </c>
      <c r="G118" s="13">
        <v>44020</v>
      </c>
      <c r="H118" s="17" t="s">
        <v>408</v>
      </c>
      <c r="I118" s="14">
        <v>45812</v>
      </c>
      <c r="J118" s="15" t="s">
        <v>446</v>
      </c>
      <c r="K118" s="17">
        <v>7991</v>
      </c>
      <c r="L118" s="19">
        <f t="shared" si="8"/>
        <v>40938.29255</v>
      </c>
      <c r="M118" s="12">
        <v>0.03</v>
      </c>
      <c r="N118" s="15" t="s">
        <v>64</v>
      </c>
      <c r="O118" s="15" t="s">
        <v>94</v>
      </c>
      <c r="P118" s="16">
        <v>16375317.02</v>
      </c>
    </row>
    <row r="119" spans="5:16" ht="25.5">
      <c r="E119" s="17" t="s">
        <v>447</v>
      </c>
      <c r="F119" s="15" t="s">
        <v>1425</v>
      </c>
      <c r="G119" s="13">
        <v>44020</v>
      </c>
      <c r="H119" s="17" t="s">
        <v>408</v>
      </c>
      <c r="I119" s="14">
        <v>45812</v>
      </c>
      <c r="J119" s="15" t="s">
        <v>448</v>
      </c>
      <c r="K119" s="17">
        <v>3023</v>
      </c>
      <c r="L119" s="19">
        <f t="shared" si="8"/>
        <v>18176.9967</v>
      </c>
      <c r="M119" s="12">
        <v>0.03</v>
      </c>
      <c r="N119" s="15" t="s">
        <v>64</v>
      </c>
      <c r="O119" s="15" t="s">
        <v>96</v>
      </c>
      <c r="P119" s="16">
        <v>7270798.68</v>
      </c>
    </row>
    <row r="120" spans="5:16" ht="38.25">
      <c r="E120" s="17" t="s">
        <v>449</v>
      </c>
      <c r="F120" s="15" t="s">
        <v>1426</v>
      </c>
      <c r="G120" s="13">
        <v>44020</v>
      </c>
      <c r="H120" s="17" t="s">
        <v>406</v>
      </c>
      <c r="I120" s="14">
        <v>45442</v>
      </c>
      <c r="J120" s="15" t="s">
        <v>450</v>
      </c>
      <c r="K120" s="17">
        <v>2161</v>
      </c>
      <c r="L120" s="19">
        <f t="shared" si="8"/>
        <v>6907.258325</v>
      </c>
      <c r="M120" s="12">
        <v>0.03</v>
      </c>
      <c r="N120" s="15" t="s">
        <v>451</v>
      </c>
      <c r="O120" s="15" t="s">
        <v>452</v>
      </c>
      <c r="P120" s="16">
        <v>2762903.33</v>
      </c>
    </row>
    <row r="121" spans="5:16" ht="89.25">
      <c r="E121" s="17" t="s">
        <v>453</v>
      </c>
      <c r="F121" s="15" t="s">
        <v>1427</v>
      </c>
      <c r="G121" s="13">
        <v>44020</v>
      </c>
      <c r="H121" s="17" t="s">
        <v>454</v>
      </c>
      <c r="I121" s="14">
        <v>45701</v>
      </c>
      <c r="J121" s="15" t="s">
        <v>149</v>
      </c>
      <c r="K121" s="17">
        <v>7145</v>
      </c>
      <c r="L121" s="19">
        <f aca="true" t="shared" si="9" ref="L121:L126">P121*0.03/12</f>
        <v>10617.291374999999</v>
      </c>
      <c r="M121" s="12">
        <v>0.03</v>
      </c>
      <c r="N121" s="15" t="s">
        <v>191</v>
      </c>
      <c r="O121" s="15" t="s">
        <v>455</v>
      </c>
      <c r="P121" s="16">
        <v>4246916.55</v>
      </c>
    </row>
    <row r="122" spans="5:16" ht="25.5">
      <c r="E122" s="17" t="s">
        <v>456</v>
      </c>
      <c r="F122" s="15" t="s">
        <v>1428</v>
      </c>
      <c r="G122" s="13">
        <v>44020</v>
      </c>
      <c r="H122" s="17" t="s">
        <v>408</v>
      </c>
      <c r="I122" s="14">
        <v>45812</v>
      </c>
      <c r="J122" s="15" t="s">
        <v>457</v>
      </c>
      <c r="K122" s="17">
        <v>65</v>
      </c>
      <c r="L122" s="19">
        <f t="shared" si="9"/>
        <v>405.9201249999999</v>
      </c>
      <c r="M122" s="12">
        <v>0.03</v>
      </c>
      <c r="N122" s="15" t="s">
        <v>64</v>
      </c>
      <c r="O122" s="15" t="s">
        <v>458</v>
      </c>
      <c r="P122" s="16">
        <v>162368.05</v>
      </c>
    </row>
    <row r="123" spans="5:16" ht="25.5">
      <c r="E123" s="17">
        <v>1173</v>
      </c>
      <c r="F123" s="15" t="s">
        <v>1429</v>
      </c>
      <c r="G123" s="13">
        <v>44020</v>
      </c>
      <c r="H123" s="17" t="s">
        <v>408</v>
      </c>
      <c r="I123" s="14">
        <v>45812</v>
      </c>
      <c r="J123" s="15" t="s">
        <v>459</v>
      </c>
      <c r="K123" s="17">
        <v>10</v>
      </c>
      <c r="L123" s="19">
        <f t="shared" si="9"/>
        <v>95.47950000000002</v>
      </c>
      <c r="M123" s="12">
        <v>0.03</v>
      </c>
      <c r="N123" s="15" t="s">
        <v>64</v>
      </c>
      <c r="O123" s="15" t="s">
        <v>460</v>
      </c>
      <c r="P123" s="16">
        <v>38191.8</v>
      </c>
    </row>
    <row r="124" spans="5:16" ht="25.5">
      <c r="E124" s="9">
        <v>2172</v>
      </c>
      <c r="F124" s="15" t="s">
        <v>1430</v>
      </c>
      <c r="G124" s="13">
        <v>44404</v>
      </c>
      <c r="H124" s="17" t="s">
        <v>406</v>
      </c>
      <c r="I124" s="14">
        <v>45812</v>
      </c>
      <c r="J124" s="15" t="s">
        <v>461</v>
      </c>
      <c r="K124" s="9">
        <v>227</v>
      </c>
      <c r="L124" s="19">
        <f t="shared" si="9"/>
        <v>1428.2499500000001</v>
      </c>
      <c r="M124" s="12">
        <v>0.03</v>
      </c>
      <c r="N124" s="15" t="s">
        <v>64</v>
      </c>
      <c r="O124" s="15" t="s">
        <v>462</v>
      </c>
      <c r="P124" s="16">
        <v>571299.98</v>
      </c>
    </row>
    <row r="125" spans="5:16" ht="25.5">
      <c r="E125" s="17">
        <v>2174</v>
      </c>
      <c r="F125" s="15" t="s">
        <v>1431</v>
      </c>
      <c r="G125" s="13">
        <v>44028</v>
      </c>
      <c r="H125" s="17" t="s">
        <v>408</v>
      </c>
      <c r="I125" s="14">
        <v>45812</v>
      </c>
      <c r="J125" s="15" t="s">
        <v>466</v>
      </c>
      <c r="K125" s="17">
        <v>7500</v>
      </c>
      <c r="L125" s="19">
        <f t="shared" si="9"/>
        <v>9454.125</v>
      </c>
      <c r="M125" s="12">
        <v>0.03</v>
      </c>
      <c r="N125" s="15" t="s">
        <v>467</v>
      </c>
      <c r="O125" s="15" t="s">
        <v>468</v>
      </c>
      <c r="P125" s="16">
        <v>3781650</v>
      </c>
    </row>
    <row r="126" spans="5:16" ht="25.5">
      <c r="E126" s="9">
        <v>2176</v>
      </c>
      <c r="F126" s="15" t="s">
        <v>1432</v>
      </c>
      <c r="G126" s="13">
        <v>44044</v>
      </c>
      <c r="H126" s="9" t="s">
        <v>472</v>
      </c>
      <c r="I126" s="14">
        <v>45861</v>
      </c>
      <c r="J126" s="15" t="s">
        <v>473</v>
      </c>
      <c r="K126" s="9">
        <v>283</v>
      </c>
      <c r="L126" s="19">
        <f t="shared" si="9"/>
        <v>907.6871249999999</v>
      </c>
      <c r="M126" s="12">
        <v>0.03</v>
      </c>
      <c r="N126" s="15" t="s">
        <v>68</v>
      </c>
      <c r="O126" s="15" t="s">
        <v>474</v>
      </c>
      <c r="P126" s="16">
        <v>363074.85</v>
      </c>
    </row>
    <row r="127" spans="5:16" ht="38.25">
      <c r="E127" s="9">
        <v>2177</v>
      </c>
      <c r="F127" s="15" t="s">
        <v>138</v>
      </c>
      <c r="G127" s="13">
        <v>44035</v>
      </c>
      <c r="H127" s="17" t="s">
        <v>472</v>
      </c>
      <c r="I127" s="14">
        <v>45861</v>
      </c>
      <c r="J127" s="15" t="s">
        <v>475</v>
      </c>
      <c r="K127" s="17">
        <v>85</v>
      </c>
      <c r="L127" s="19">
        <f aca="true" t="shared" si="10" ref="L127:L132">P127*0.03/12</f>
        <v>184.889875</v>
      </c>
      <c r="M127" s="12">
        <v>0.03</v>
      </c>
      <c r="N127" s="15" t="s">
        <v>181</v>
      </c>
      <c r="O127" s="15" t="s">
        <v>476</v>
      </c>
      <c r="P127" s="16">
        <v>73955.95</v>
      </c>
    </row>
    <row r="128" spans="5:16" ht="38.25">
      <c r="E128" s="9">
        <v>2178</v>
      </c>
      <c r="F128" s="15" t="s">
        <v>138</v>
      </c>
      <c r="G128" s="13">
        <v>44035</v>
      </c>
      <c r="H128" s="17" t="s">
        <v>472</v>
      </c>
      <c r="I128" s="14">
        <v>45861</v>
      </c>
      <c r="J128" s="15" t="s">
        <v>477</v>
      </c>
      <c r="K128" s="17">
        <v>134</v>
      </c>
      <c r="L128" s="19">
        <f t="shared" si="10"/>
        <v>245.43775000000002</v>
      </c>
      <c r="M128" s="12">
        <v>0.03</v>
      </c>
      <c r="N128" s="15" t="s">
        <v>181</v>
      </c>
      <c r="O128" s="15" t="s">
        <v>478</v>
      </c>
      <c r="P128" s="16">
        <v>98175.1</v>
      </c>
    </row>
    <row r="129" spans="5:16" ht="38.25">
      <c r="E129" s="9">
        <v>2179</v>
      </c>
      <c r="F129" s="15" t="s">
        <v>138</v>
      </c>
      <c r="G129" s="13">
        <v>44035</v>
      </c>
      <c r="H129" s="17" t="s">
        <v>472</v>
      </c>
      <c r="I129" s="14">
        <v>45861</v>
      </c>
      <c r="J129" s="15" t="s">
        <v>479</v>
      </c>
      <c r="K129" s="17">
        <v>146</v>
      </c>
      <c r="L129" s="19">
        <f t="shared" si="10"/>
        <v>193.65075000000002</v>
      </c>
      <c r="M129" s="12">
        <v>0.03</v>
      </c>
      <c r="N129" s="15" t="s">
        <v>181</v>
      </c>
      <c r="O129" s="15" t="s">
        <v>480</v>
      </c>
      <c r="P129" s="16">
        <v>77460.3</v>
      </c>
    </row>
    <row r="130" spans="5:16" ht="38.25">
      <c r="E130" s="9">
        <v>2180</v>
      </c>
      <c r="F130" s="15" t="s">
        <v>138</v>
      </c>
      <c r="G130" s="13">
        <v>44035</v>
      </c>
      <c r="H130" s="17" t="s">
        <v>472</v>
      </c>
      <c r="I130" s="14">
        <v>45861</v>
      </c>
      <c r="J130" s="15" t="s">
        <v>481</v>
      </c>
      <c r="K130" s="17">
        <v>84</v>
      </c>
      <c r="L130" s="19">
        <f t="shared" si="10"/>
        <v>111.4155</v>
      </c>
      <c r="M130" s="12">
        <v>0.03</v>
      </c>
      <c r="N130" s="15" t="s">
        <v>181</v>
      </c>
      <c r="O130" s="15" t="s">
        <v>482</v>
      </c>
      <c r="P130" s="16">
        <v>44566.2</v>
      </c>
    </row>
    <row r="131" spans="5:16" ht="38.25">
      <c r="E131" s="32">
        <v>2181</v>
      </c>
      <c r="F131" s="15" t="s">
        <v>138</v>
      </c>
      <c r="G131" s="13">
        <v>44035</v>
      </c>
      <c r="H131" s="17" t="s">
        <v>472</v>
      </c>
      <c r="I131" s="14">
        <v>45861</v>
      </c>
      <c r="J131" s="15" t="s">
        <v>483</v>
      </c>
      <c r="K131" s="17">
        <v>135</v>
      </c>
      <c r="L131" s="19">
        <f t="shared" si="10"/>
        <v>224.17087500000002</v>
      </c>
      <c r="M131" s="12">
        <v>0.03</v>
      </c>
      <c r="N131" s="15" t="s">
        <v>181</v>
      </c>
      <c r="O131" s="15" t="s">
        <v>484</v>
      </c>
      <c r="P131" s="16">
        <v>89668.35</v>
      </c>
    </row>
    <row r="132" spans="5:16" ht="38.25">
      <c r="E132" s="9">
        <v>2182</v>
      </c>
      <c r="F132" s="15" t="s">
        <v>138</v>
      </c>
      <c r="G132" s="13">
        <v>44035</v>
      </c>
      <c r="H132" s="17" t="s">
        <v>472</v>
      </c>
      <c r="I132" s="14">
        <v>45861</v>
      </c>
      <c r="J132" s="15" t="s">
        <v>485</v>
      </c>
      <c r="K132" s="17">
        <v>117</v>
      </c>
      <c r="L132" s="19">
        <f t="shared" si="10"/>
        <v>155.18587499999998</v>
      </c>
      <c r="M132" s="12">
        <v>0.03</v>
      </c>
      <c r="N132" s="15" t="s">
        <v>181</v>
      </c>
      <c r="O132" s="15" t="s">
        <v>486</v>
      </c>
      <c r="P132" s="16">
        <v>62074.35</v>
      </c>
    </row>
    <row r="133" spans="5:16" ht="38.25">
      <c r="E133" s="9">
        <v>2183</v>
      </c>
      <c r="F133" s="15" t="s">
        <v>138</v>
      </c>
      <c r="G133" s="13">
        <v>44035</v>
      </c>
      <c r="H133" s="17" t="s">
        <v>472</v>
      </c>
      <c r="I133" s="14">
        <v>45861</v>
      </c>
      <c r="J133" s="15" t="s">
        <v>487</v>
      </c>
      <c r="K133" s="17">
        <v>78</v>
      </c>
      <c r="L133" s="19">
        <f aca="true" t="shared" si="11" ref="L133:L138">P133*0.03/12</f>
        <v>171.7716</v>
      </c>
      <c r="M133" s="12">
        <v>0.03</v>
      </c>
      <c r="N133" s="15" t="s">
        <v>181</v>
      </c>
      <c r="O133" s="15" t="s">
        <v>488</v>
      </c>
      <c r="P133" s="16">
        <v>68708.64</v>
      </c>
    </row>
    <row r="134" spans="5:16" ht="38.25">
      <c r="E134" s="9">
        <v>2184</v>
      </c>
      <c r="F134" s="15" t="s">
        <v>138</v>
      </c>
      <c r="G134" s="13">
        <v>44035</v>
      </c>
      <c r="H134" s="17" t="s">
        <v>472</v>
      </c>
      <c r="I134" s="14">
        <v>45861</v>
      </c>
      <c r="J134" s="15" t="s">
        <v>489</v>
      </c>
      <c r="K134" s="17">
        <v>116</v>
      </c>
      <c r="L134" s="19">
        <f t="shared" si="11"/>
        <v>262.2586</v>
      </c>
      <c r="M134" s="12">
        <v>0.03</v>
      </c>
      <c r="N134" s="15" t="s">
        <v>181</v>
      </c>
      <c r="O134" s="15" t="s">
        <v>490</v>
      </c>
      <c r="P134" s="16">
        <v>104903.44</v>
      </c>
    </row>
    <row r="135" spans="5:16" ht="38.25">
      <c r="E135" s="9">
        <v>2185</v>
      </c>
      <c r="F135" s="15" t="s">
        <v>138</v>
      </c>
      <c r="G135" s="13">
        <v>44035</v>
      </c>
      <c r="H135" s="17" t="s">
        <v>472</v>
      </c>
      <c r="I135" s="14">
        <v>45861</v>
      </c>
      <c r="J135" s="15" t="s">
        <v>491</v>
      </c>
      <c r="K135" s="17">
        <v>89</v>
      </c>
      <c r="L135" s="19">
        <f t="shared" si="11"/>
        <v>125.95502499999999</v>
      </c>
      <c r="M135" s="12">
        <v>0.03</v>
      </c>
      <c r="N135" s="15" t="s">
        <v>181</v>
      </c>
      <c r="O135" s="15" t="s">
        <v>492</v>
      </c>
      <c r="P135" s="16">
        <v>50382.01</v>
      </c>
    </row>
    <row r="136" spans="5:16" ht="38.25">
      <c r="E136" s="9">
        <v>2186</v>
      </c>
      <c r="F136" s="15" t="s">
        <v>138</v>
      </c>
      <c r="G136" s="13">
        <v>44035</v>
      </c>
      <c r="H136" s="17" t="s">
        <v>472</v>
      </c>
      <c r="I136" s="14">
        <v>45861</v>
      </c>
      <c r="J136" s="15" t="s">
        <v>493</v>
      </c>
      <c r="K136" s="17">
        <v>76</v>
      </c>
      <c r="L136" s="19">
        <f t="shared" si="11"/>
        <v>174.1141</v>
      </c>
      <c r="M136" s="12">
        <v>0.03</v>
      </c>
      <c r="N136" s="15" t="s">
        <v>181</v>
      </c>
      <c r="O136" s="15" t="s">
        <v>494</v>
      </c>
      <c r="P136" s="16">
        <v>69645.64</v>
      </c>
    </row>
    <row r="137" spans="5:16" ht="38.25">
      <c r="E137" s="9">
        <v>2187</v>
      </c>
      <c r="F137" s="15" t="s">
        <v>138</v>
      </c>
      <c r="G137" s="13">
        <v>44035</v>
      </c>
      <c r="H137" s="17" t="s">
        <v>472</v>
      </c>
      <c r="I137" s="14">
        <v>45861</v>
      </c>
      <c r="J137" s="15" t="s">
        <v>495</v>
      </c>
      <c r="K137" s="17">
        <v>79</v>
      </c>
      <c r="L137" s="19">
        <f t="shared" si="11"/>
        <v>155.57075</v>
      </c>
      <c r="M137" s="12">
        <v>0.03</v>
      </c>
      <c r="N137" s="15" t="s">
        <v>181</v>
      </c>
      <c r="O137" s="15" t="s">
        <v>496</v>
      </c>
      <c r="P137" s="16">
        <v>62228.3</v>
      </c>
    </row>
    <row r="138" spans="5:16" ht="38.25">
      <c r="E138" s="9">
        <v>2188</v>
      </c>
      <c r="F138" s="15" t="s">
        <v>138</v>
      </c>
      <c r="G138" s="13">
        <v>44035</v>
      </c>
      <c r="H138" s="17" t="s">
        <v>472</v>
      </c>
      <c r="I138" s="14">
        <v>45861</v>
      </c>
      <c r="J138" s="15" t="s">
        <v>497</v>
      </c>
      <c r="K138" s="17">
        <v>112</v>
      </c>
      <c r="L138" s="19">
        <f t="shared" si="11"/>
        <v>156.9204</v>
      </c>
      <c r="M138" s="12">
        <v>0.03</v>
      </c>
      <c r="N138" s="15" t="s">
        <v>181</v>
      </c>
      <c r="O138" s="15" t="s">
        <v>498</v>
      </c>
      <c r="P138" s="16">
        <v>62768.16</v>
      </c>
    </row>
    <row r="139" spans="5:16" ht="25.5">
      <c r="E139" s="9">
        <v>2191</v>
      </c>
      <c r="F139" s="15" t="s">
        <v>1433</v>
      </c>
      <c r="G139" s="13">
        <v>44035</v>
      </c>
      <c r="H139" s="17" t="s">
        <v>472</v>
      </c>
      <c r="I139" s="14">
        <v>45861</v>
      </c>
      <c r="J139" s="15" t="s">
        <v>499</v>
      </c>
      <c r="K139" s="17">
        <v>70</v>
      </c>
      <c r="L139" s="19">
        <f aca="true" t="shared" si="12" ref="L139:L146">P139*0.03/12</f>
        <v>129.98299999999998</v>
      </c>
      <c r="M139" s="12">
        <v>0.03</v>
      </c>
      <c r="N139" s="15" t="s">
        <v>500</v>
      </c>
      <c r="O139" s="15" t="s">
        <v>501</v>
      </c>
      <c r="P139" s="16">
        <v>51993.2</v>
      </c>
    </row>
    <row r="140" spans="5:16" ht="25.5">
      <c r="E140" s="9">
        <v>2192</v>
      </c>
      <c r="F140" s="15" t="s">
        <v>1434</v>
      </c>
      <c r="G140" s="13">
        <v>44035</v>
      </c>
      <c r="H140" s="9" t="s">
        <v>472</v>
      </c>
      <c r="I140" s="14">
        <v>45861</v>
      </c>
      <c r="J140" s="15" t="s">
        <v>502</v>
      </c>
      <c r="K140" s="9">
        <v>173</v>
      </c>
      <c r="L140" s="19">
        <f t="shared" si="12"/>
        <v>399.25804999999997</v>
      </c>
      <c r="M140" s="12">
        <v>0.03</v>
      </c>
      <c r="N140" s="15" t="s">
        <v>148</v>
      </c>
      <c r="O140" s="10" t="s">
        <v>503</v>
      </c>
      <c r="P140" s="16">
        <v>159703.22</v>
      </c>
    </row>
    <row r="141" spans="5:16" ht="25.5">
      <c r="E141" s="9">
        <v>2193</v>
      </c>
      <c r="F141" s="15" t="s">
        <v>1435</v>
      </c>
      <c r="G141" s="13">
        <v>44035</v>
      </c>
      <c r="H141" s="9" t="s">
        <v>472</v>
      </c>
      <c r="I141" s="14">
        <v>45861</v>
      </c>
      <c r="J141" s="15" t="s">
        <v>504</v>
      </c>
      <c r="K141" s="9">
        <v>34</v>
      </c>
      <c r="L141" s="19">
        <f t="shared" si="12"/>
        <v>78.4669</v>
      </c>
      <c r="M141" s="12">
        <v>0.03</v>
      </c>
      <c r="N141" s="15" t="s">
        <v>148</v>
      </c>
      <c r="O141" s="10" t="s">
        <v>505</v>
      </c>
      <c r="P141" s="16">
        <v>31386.76</v>
      </c>
    </row>
    <row r="142" spans="5:16" ht="25.5">
      <c r="E142" s="9" t="s">
        <v>506</v>
      </c>
      <c r="F142" s="15" t="s">
        <v>1436</v>
      </c>
      <c r="G142" s="13">
        <v>44035</v>
      </c>
      <c r="H142" s="17" t="s">
        <v>469</v>
      </c>
      <c r="I142" s="14">
        <v>45861</v>
      </c>
      <c r="J142" s="15" t="s">
        <v>507</v>
      </c>
      <c r="K142" s="9">
        <v>700</v>
      </c>
      <c r="L142" s="19">
        <f t="shared" si="12"/>
        <v>2005.4825</v>
      </c>
      <c r="M142" s="12">
        <v>0.03</v>
      </c>
      <c r="N142" s="15" t="s">
        <v>508</v>
      </c>
      <c r="O142" s="15" t="s">
        <v>509</v>
      </c>
      <c r="P142" s="16">
        <v>802193</v>
      </c>
    </row>
    <row r="143" spans="5:16" ht="25.5">
      <c r="E143" s="9">
        <v>2194</v>
      </c>
      <c r="F143" s="15" t="s">
        <v>1437</v>
      </c>
      <c r="G143" s="13">
        <v>44035</v>
      </c>
      <c r="H143" s="9" t="s">
        <v>472</v>
      </c>
      <c r="I143" s="14">
        <v>45861</v>
      </c>
      <c r="J143" s="15" t="s">
        <v>510</v>
      </c>
      <c r="K143" s="9">
        <v>250</v>
      </c>
      <c r="L143" s="19">
        <f t="shared" si="12"/>
        <v>1846.53125</v>
      </c>
      <c r="M143" s="12">
        <v>0.03</v>
      </c>
      <c r="N143" s="15" t="s">
        <v>64</v>
      </c>
      <c r="O143" s="15" t="s">
        <v>511</v>
      </c>
      <c r="P143" s="16">
        <v>738612.5</v>
      </c>
    </row>
    <row r="144" spans="5:16" ht="25.5">
      <c r="E144" s="17" t="s">
        <v>512</v>
      </c>
      <c r="F144" s="15" t="s">
        <v>1438</v>
      </c>
      <c r="G144" s="13">
        <v>44070</v>
      </c>
      <c r="H144" s="17" t="s">
        <v>408</v>
      </c>
      <c r="I144" s="14">
        <v>45812</v>
      </c>
      <c r="J144" s="15" t="s">
        <v>513</v>
      </c>
      <c r="K144" s="9">
        <v>11039</v>
      </c>
      <c r="L144" s="19">
        <f t="shared" si="12"/>
        <v>20828.3852</v>
      </c>
      <c r="M144" s="12">
        <v>0.03</v>
      </c>
      <c r="N144" s="15" t="s">
        <v>514</v>
      </c>
      <c r="O144" s="15" t="s">
        <v>515</v>
      </c>
      <c r="P144" s="16">
        <v>8331354.08</v>
      </c>
    </row>
    <row r="145" spans="5:16" ht="25.5">
      <c r="E145" s="9">
        <v>2196</v>
      </c>
      <c r="F145" s="15" t="s">
        <v>1439</v>
      </c>
      <c r="G145" s="13">
        <v>44084</v>
      </c>
      <c r="H145" s="9" t="s">
        <v>516</v>
      </c>
      <c r="I145" s="14">
        <v>45910</v>
      </c>
      <c r="J145" s="15" t="s">
        <v>517</v>
      </c>
      <c r="K145" s="9">
        <v>49</v>
      </c>
      <c r="L145" s="19">
        <f t="shared" si="12"/>
        <v>546.517825</v>
      </c>
      <c r="M145" s="12">
        <v>0.03</v>
      </c>
      <c r="N145" s="15" t="s">
        <v>518</v>
      </c>
      <c r="O145" s="33" t="s">
        <v>519</v>
      </c>
      <c r="P145" s="16">
        <v>218607.13</v>
      </c>
    </row>
    <row r="146" spans="5:16" ht="25.5">
      <c r="E146" s="9">
        <v>1660</v>
      </c>
      <c r="F146" s="15" t="s">
        <v>1440</v>
      </c>
      <c r="G146" s="13">
        <v>44105</v>
      </c>
      <c r="H146" s="9" t="s">
        <v>516</v>
      </c>
      <c r="I146" s="14">
        <v>45959</v>
      </c>
      <c r="J146" s="15" t="s">
        <v>45</v>
      </c>
      <c r="K146" s="9">
        <v>715</v>
      </c>
      <c r="L146" s="19">
        <f t="shared" si="12"/>
        <v>5472.5385</v>
      </c>
      <c r="M146" s="12">
        <v>0.03</v>
      </c>
      <c r="N146" s="15" t="s">
        <v>521</v>
      </c>
      <c r="O146" s="33" t="s">
        <v>46</v>
      </c>
      <c r="P146" s="16">
        <v>2189015.4</v>
      </c>
    </row>
    <row r="147" spans="5:16" ht="25.5">
      <c r="E147" s="9">
        <v>2203</v>
      </c>
      <c r="F147" s="15" t="s">
        <v>1441</v>
      </c>
      <c r="G147" s="13">
        <v>44112</v>
      </c>
      <c r="H147" s="9" t="s">
        <v>522</v>
      </c>
      <c r="I147" s="14">
        <v>45938</v>
      </c>
      <c r="J147" s="15" t="s">
        <v>523</v>
      </c>
      <c r="K147" s="9">
        <v>160</v>
      </c>
      <c r="L147" s="19">
        <f aca="true" t="shared" si="13" ref="L147:L156">P147*0.03/12</f>
        <v>1037.828</v>
      </c>
      <c r="M147" s="12">
        <v>0.03</v>
      </c>
      <c r="N147" s="15" t="s">
        <v>518</v>
      </c>
      <c r="O147" s="33" t="s">
        <v>524</v>
      </c>
      <c r="P147" s="16">
        <v>415131.2</v>
      </c>
    </row>
    <row r="148" spans="5:16" ht="25.5">
      <c r="E148" s="9">
        <v>2204</v>
      </c>
      <c r="F148" s="15" t="s">
        <v>1442</v>
      </c>
      <c r="G148" s="13" t="s">
        <v>1443</v>
      </c>
      <c r="H148" s="9" t="s">
        <v>399</v>
      </c>
      <c r="I148" s="14">
        <v>45701</v>
      </c>
      <c r="J148" s="15" t="s">
        <v>63</v>
      </c>
      <c r="K148" s="9">
        <v>8151</v>
      </c>
      <c r="L148" s="19">
        <f t="shared" si="13"/>
        <v>14323.7523</v>
      </c>
      <c r="M148" s="12">
        <v>0.03</v>
      </c>
      <c r="N148" s="15" t="s">
        <v>525</v>
      </c>
      <c r="O148" s="33" t="s">
        <v>526</v>
      </c>
      <c r="P148" s="16">
        <v>5729500.92</v>
      </c>
    </row>
    <row r="149" spans="5:16" ht="25.5">
      <c r="E149" s="9">
        <v>2205</v>
      </c>
      <c r="F149" s="15" t="s">
        <v>1444</v>
      </c>
      <c r="G149" s="13">
        <v>44125</v>
      </c>
      <c r="H149" s="9" t="s">
        <v>472</v>
      </c>
      <c r="I149" s="14">
        <v>45861</v>
      </c>
      <c r="J149" s="15" t="s">
        <v>527</v>
      </c>
      <c r="K149" s="9">
        <v>36</v>
      </c>
      <c r="L149" s="19">
        <f t="shared" si="13"/>
        <v>83.0826</v>
      </c>
      <c r="M149" s="12">
        <v>0.03</v>
      </c>
      <c r="N149" s="15" t="s">
        <v>451</v>
      </c>
      <c r="O149" s="33" t="s">
        <v>528</v>
      </c>
      <c r="P149" s="16">
        <v>33233.04</v>
      </c>
    </row>
    <row r="150" spans="5:16" ht="25.5">
      <c r="E150" s="9">
        <v>1927</v>
      </c>
      <c r="F150" s="15" t="s">
        <v>1445</v>
      </c>
      <c r="G150" s="13">
        <v>44225</v>
      </c>
      <c r="H150" s="9" t="s">
        <v>529</v>
      </c>
      <c r="I150" s="14">
        <v>46051</v>
      </c>
      <c r="J150" s="15" t="s">
        <v>530</v>
      </c>
      <c r="K150" s="9">
        <v>312</v>
      </c>
      <c r="L150" s="19">
        <f t="shared" si="13"/>
        <v>862.7346000000001</v>
      </c>
      <c r="M150" s="12">
        <v>0.03</v>
      </c>
      <c r="N150" s="15" t="s">
        <v>68</v>
      </c>
      <c r="O150" s="33" t="s">
        <v>86</v>
      </c>
      <c r="P150" s="16">
        <v>345093.84</v>
      </c>
    </row>
    <row r="151" spans="5:16" ht="25.5">
      <c r="E151" s="9">
        <v>2206</v>
      </c>
      <c r="F151" s="15" t="s">
        <v>1446</v>
      </c>
      <c r="G151" s="13">
        <v>44225</v>
      </c>
      <c r="H151" s="9" t="s">
        <v>529</v>
      </c>
      <c r="I151" s="14">
        <v>46051</v>
      </c>
      <c r="J151" s="15" t="s">
        <v>531</v>
      </c>
      <c r="K151" s="9">
        <v>3511</v>
      </c>
      <c r="L151" s="19">
        <f t="shared" si="13"/>
        <v>9520.076500000001</v>
      </c>
      <c r="M151" s="12">
        <v>0.03</v>
      </c>
      <c r="N151" s="15" t="s">
        <v>451</v>
      </c>
      <c r="O151" s="33" t="s">
        <v>532</v>
      </c>
      <c r="P151" s="16">
        <v>3808030.6</v>
      </c>
    </row>
    <row r="152" spans="5:16" ht="25.5">
      <c r="E152" s="9" t="s">
        <v>533</v>
      </c>
      <c r="F152" s="15" t="s">
        <v>1447</v>
      </c>
      <c r="G152" s="13">
        <v>44228</v>
      </c>
      <c r="H152" s="9" t="s">
        <v>529</v>
      </c>
      <c r="I152" s="14">
        <v>46054</v>
      </c>
      <c r="J152" s="15" t="s">
        <v>534</v>
      </c>
      <c r="K152" s="9">
        <v>6</v>
      </c>
      <c r="L152" s="19">
        <f t="shared" si="13"/>
        <v>58.78995</v>
      </c>
      <c r="M152" s="12">
        <v>0.03</v>
      </c>
      <c r="N152" s="15" t="s">
        <v>64</v>
      </c>
      <c r="O152" s="33" t="s">
        <v>535</v>
      </c>
      <c r="P152" s="16">
        <v>23515.98</v>
      </c>
    </row>
    <row r="153" spans="5:16" ht="25.5">
      <c r="E153" s="9">
        <v>2207</v>
      </c>
      <c r="F153" s="15" t="s">
        <v>1448</v>
      </c>
      <c r="G153" s="13">
        <v>44228</v>
      </c>
      <c r="H153" s="9" t="s">
        <v>529</v>
      </c>
      <c r="I153" s="14">
        <v>46054</v>
      </c>
      <c r="J153" s="15" t="s">
        <v>536</v>
      </c>
      <c r="K153" s="9">
        <v>4877</v>
      </c>
      <c r="L153" s="19">
        <f t="shared" si="13"/>
        <v>9406.635675</v>
      </c>
      <c r="M153" s="12">
        <v>0.03</v>
      </c>
      <c r="N153" s="15" t="s">
        <v>68</v>
      </c>
      <c r="O153" s="33" t="s">
        <v>537</v>
      </c>
      <c r="P153" s="16">
        <v>3762654.27</v>
      </c>
    </row>
    <row r="154" spans="5:16" ht="38.25">
      <c r="E154" s="9">
        <v>2208</v>
      </c>
      <c r="F154" s="15" t="s">
        <v>1449</v>
      </c>
      <c r="G154" s="13">
        <v>44228</v>
      </c>
      <c r="H154" s="9" t="s">
        <v>529</v>
      </c>
      <c r="I154" s="14">
        <v>46054</v>
      </c>
      <c r="J154" s="15" t="s">
        <v>538</v>
      </c>
      <c r="K154" s="9">
        <v>21</v>
      </c>
      <c r="L154" s="19">
        <f t="shared" si="13"/>
        <v>49.037625</v>
      </c>
      <c r="M154" s="12">
        <v>0.03</v>
      </c>
      <c r="N154" s="15" t="s">
        <v>67</v>
      </c>
      <c r="O154" s="33" t="s">
        <v>539</v>
      </c>
      <c r="P154" s="16">
        <v>19615.05</v>
      </c>
    </row>
    <row r="155" spans="5:16" ht="25.5">
      <c r="E155" s="9">
        <v>2209</v>
      </c>
      <c r="F155" s="15" t="s">
        <v>1450</v>
      </c>
      <c r="G155" s="13">
        <v>44228</v>
      </c>
      <c r="H155" s="9" t="s">
        <v>529</v>
      </c>
      <c r="I155" s="14">
        <v>46054</v>
      </c>
      <c r="J155" s="15" t="s">
        <v>540</v>
      </c>
      <c r="K155" s="9">
        <v>26</v>
      </c>
      <c r="L155" s="19">
        <f t="shared" si="13"/>
        <v>195.63049999999998</v>
      </c>
      <c r="M155" s="12">
        <v>0.03</v>
      </c>
      <c r="N155" s="15" t="s">
        <v>64</v>
      </c>
      <c r="O155" s="33" t="s">
        <v>541</v>
      </c>
      <c r="P155" s="16">
        <v>78252.2</v>
      </c>
    </row>
    <row r="156" spans="5:16" ht="25.5">
      <c r="E156" s="9">
        <v>2210</v>
      </c>
      <c r="F156" s="15" t="s">
        <v>1451</v>
      </c>
      <c r="G156" s="13">
        <v>44228</v>
      </c>
      <c r="H156" s="9" t="s">
        <v>529</v>
      </c>
      <c r="I156" s="14">
        <v>46054</v>
      </c>
      <c r="J156" s="15" t="s">
        <v>542</v>
      </c>
      <c r="K156" s="9">
        <v>590</v>
      </c>
      <c r="L156" s="19">
        <f t="shared" si="13"/>
        <v>3169.37675</v>
      </c>
      <c r="M156" s="12">
        <v>0.03</v>
      </c>
      <c r="N156" s="15" t="s">
        <v>64</v>
      </c>
      <c r="O156" s="33" t="s">
        <v>543</v>
      </c>
      <c r="P156" s="16">
        <v>1267750.7</v>
      </c>
    </row>
    <row r="157" spans="5:16" ht="38.25">
      <c r="E157" s="9">
        <v>2212</v>
      </c>
      <c r="F157" s="10" t="s">
        <v>1363</v>
      </c>
      <c r="G157" s="13">
        <v>44228</v>
      </c>
      <c r="H157" s="9" t="s">
        <v>529</v>
      </c>
      <c r="I157" s="14">
        <v>46054</v>
      </c>
      <c r="J157" s="10" t="s">
        <v>544</v>
      </c>
      <c r="K157" s="9">
        <v>128</v>
      </c>
      <c r="L157" s="19">
        <f aca="true" t="shared" si="14" ref="L157:L167">P157*0.03/12</f>
        <v>218.26880000000003</v>
      </c>
      <c r="M157" s="12">
        <v>0.03</v>
      </c>
      <c r="N157" s="15" t="s">
        <v>181</v>
      </c>
      <c r="O157" s="10" t="s">
        <v>545</v>
      </c>
      <c r="P157" s="16">
        <v>87307.52</v>
      </c>
    </row>
    <row r="158" spans="5:16" ht="38.25">
      <c r="E158" s="9">
        <v>2213</v>
      </c>
      <c r="F158" s="10" t="s">
        <v>1363</v>
      </c>
      <c r="G158" s="13">
        <v>44228</v>
      </c>
      <c r="H158" s="9" t="s">
        <v>529</v>
      </c>
      <c r="I158" s="14">
        <v>46054</v>
      </c>
      <c r="J158" s="10" t="s">
        <v>546</v>
      </c>
      <c r="K158" s="9">
        <v>97</v>
      </c>
      <c r="L158" s="19">
        <f t="shared" si="14"/>
        <v>134.44684999999998</v>
      </c>
      <c r="M158" s="12">
        <v>0.03</v>
      </c>
      <c r="N158" s="15" t="s">
        <v>181</v>
      </c>
      <c r="O158" s="10" t="s">
        <v>547</v>
      </c>
      <c r="P158" s="16">
        <v>53778.74</v>
      </c>
    </row>
    <row r="159" spans="5:16" ht="38.25">
      <c r="E159" s="9">
        <v>2214</v>
      </c>
      <c r="F159" s="10" t="s">
        <v>1363</v>
      </c>
      <c r="G159" s="13">
        <v>44228</v>
      </c>
      <c r="H159" s="9" t="s">
        <v>529</v>
      </c>
      <c r="I159" s="14">
        <v>46054</v>
      </c>
      <c r="J159" s="10" t="s">
        <v>551</v>
      </c>
      <c r="K159" s="9">
        <v>53</v>
      </c>
      <c r="L159" s="19">
        <f t="shared" si="14"/>
        <v>49.031625</v>
      </c>
      <c r="M159" s="12">
        <v>0.03</v>
      </c>
      <c r="N159" s="15" t="s">
        <v>181</v>
      </c>
      <c r="O159" s="10" t="s">
        <v>548</v>
      </c>
      <c r="P159" s="16">
        <v>19612.65</v>
      </c>
    </row>
    <row r="160" spans="5:16" ht="38.25">
      <c r="E160" s="9">
        <v>2215</v>
      </c>
      <c r="F160" s="10" t="s">
        <v>1363</v>
      </c>
      <c r="G160" s="13">
        <v>44228</v>
      </c>
      <c r="H160" s="9" t="s">
        <v>529</v>
      </c>
      <c r="I160" s="14">
        <v>46054</v>
      </c>
      <c r="J160" s="10" t="s">
        <v>549</v>
      </c>
      <c r="K160" s="9">
        <v>33</v>
      </c>
      <c r="L160" s="19">
        <f t="shared" si="14"/>
        <v>44.694375</v>
      </c>
      <c r="M160" s="12">
        <v>0.03</v>
      </c>
      <c r="N160" s="15" t="s">
        <v>181</v>
      </c>
      <c r="O160" s="10" t="s">
        <v>550</v>
      </c>
      <c r="P160" s="16">
        <v>17877.75</v>
      </c>
    </row>
    <row r="161" spans="5:16" ht="38.25">
      <c r="E161" s="9">
        <v>2216</v>
      </c>
      <c r="F161" s="10" t="s">
        <v>1363</v>
      </c>
      <c r="G161" s="13">
        <v>44228</v>
      </c>
      <c r="H161" s="9" t="s">
        <v>529</v>
      </c>
      <c r="I161" s="14">
        <v>46054</v>
      </c>
      <c r="J161" s="10" t="s">
        <v>552</v>
      </c>
      <c r="K161" s="9">
        <v>32</v>
      </c>
      <c r="L161" s="19">
        <f t="shared" si="14"/>
        <v>30.644000000000002</v>
      </c>
      <c r="M161" s="12">
        <v>0.03</v>
      </c>
      <c r="N161" s="15" t="s">
        <v>181</v>
      </c>
      <c r="O161" s="10" t="s">
        <v>553</v>
      </c>
      <c r="P161" s="16">
        <v>12257.6</v>
      </c>
    </row>
    <row r="162" spans="5:16" ht="38.25">
      <c r="E162" s="9">
        <v>2217</v>
      </c>
      <c r="F162" s="10" t="s">
        <v>1363</v>
      </c>
      <c r="G162" s="13">
        <v>44228</v>
      </c>
      <c r="H162" s="9" t="s">
        <v>529</v>
      </c>
      <c r="I162" s="14">
        <v>46054</v>
      </c>
      <c r="J162" s="10" t="s">
        <v>554</v>
      </c>
      <c r="K162" s="9">
        <v>92</v>
      </c>
      <c r="L162" s="19">
        <f t="shared" si="14"/>
        <v>117.9578</v>
      </c>
      <c r="M162" s="12">
        <v>0.03</v>
      </c>
      <c r="N162" s="15" t="s">
        <v>181</v>
      </c>
      <c r="O162" s="10" t="s">
        <v>555</v>
      </c>
      <c r="P162" s="16">
        <v>47183.12</v>
      </c>
    </row>
    <row r="163" spans="5:16" ht="38.25">
      <c r="E163" s="9">
        <v>2218</v>
      </c>
      <c r="F163" s="10" t="s">
        <v>1363</v>
      </c>
      <c r="G163" s="13">
        <v>44228</v>
      </c>
      <c r="H163" s="9" t="s">
        <v>529</v>
      </c>
      <c r="I163" s="14">
        <v>46054</v>
      </c>
      <c r="J163" s="10" t="s">
        <v>556</v>
      </c>
      <c r="K163" s="9">
        <v>23</v>
      </c>
      <c r="L163" s="19">
        <f t="shared" si="14"/>
        <v>29.234724999999997</v>
      </c>
      <c r="M163" s="12">
        <v>0.03</v>
      </c>
      <c r="N163" s="15" t="s">
        <v>181</v>
      </c>
      <c r="O163" s="10" t="s">
        <v>557</v>
      </c>
      <c r="P163" s="16">
        <v>11693.89</v>
      </c>
    </row>
    <row r="164" spans="5:16" ht="38.25">
      <c r="E164" s="9">
        <v>2219</v>
      </c>
      <c r="F164" s="10" t="s">
        <v>1363</v>
      </c>
      <c r="G164" s="13">
        <v>44228</v>
      </c>
      <c r="H164" s="9" t="s">
        <v>529</v>
      </c>
      <c r="I164" s="14">
        <v>46054</v>
      </c>
      <c r="J164" s="10" t="s">
        <v>558</v>
      </c>
      <c r="K164" s="9">
        <v>128</v>
      </c>
      <c r="L164" s="19">
        <f t="shared" si="14"/>
        <v>138.7904</v>
      </c>
      <c r="M164" s="12">
        <v>0.03</v>
      </c>
      <c r="N164" s="15" t="s">
        <v>181</v>
      </c>
      <c r="O164" s="10" t="s">
        <v>559</v>
      </c>
      <c r="P164" s="16">
        <v>55516.16</v>
      </c>
    </row>
    <row r="165" spans="5:16" ht="38.25">
      <c r="E165" s="9">
        <v>2220</v>
      </c>
      <c r="F165" s="10" t="s">
        <v>1363</v>
      </c>
      <c r="G165" s="13">
        <v>44228</v>
      </c>
      <c r="H165" s="9" t="s">
        <v>529</v>
      </c>
      <c r="I165" s="14">
        <v>46054</v>
      </c>
      <c r="J165" s="10" t="s">
        <v>560</v>
      </c>
      <c r="K165" s="9">
        <v>34</v>
      </c>
      <c r="L165" s="19">
        <f t="shared" si="14"/>
        <v>28.27525</v>
      </c>
      <c r="M165" s="12">
        <v>0.03</v>
      </c>
      <c r="N165" s="15" t="s">
        <v>181</v>
      </c>
      <c r="O165" s="10" t="s">
        <v>561</v>
      </c>
      <c r="P165" s="16">
        <v>11310.1</v>
      </c>
    </row>
    <row r="166" spans="5:16" ht="38.25">
      <c r="E166" s="9">
        <v>2221</v>
      </c>
      <c r="F166" s="10" t="s">
        <v>1363</v>
      </c>
      <c r="G166" s="13">
        <v>44231</v>
      </c>
      <c r="H166" s="9" t="s">
        <v>472</v>
      </c>
      <c r="I166" s="14">
        <v>45861</v>
      </c>
      <c r="J166" s="10" t="s">
        <v>562</v>
      </c>
      <c r="K166" s="9">
        <v>87</v>
      </c>
      <c r="L166" s="19">
        <f t="shared" si="14"/>
        <v>123.124575</v>
      </c>
      <c r="M166" s="12">
        <v>0.03</v>
      </c>
      <c r="N166" s="15" t="s">
        <v>181</v>
      </c>
      <c r="O166" s="10" t="s">
        <v>563</v>
      </c>
      <c r="P166" s="16">
        <v>49249.83</v>
      </c>
    </row>
    <row r="167" spans="5:16" ht="25.5">
      <c r="E167" s="9">
        <v>2222</v>
      </c>
      <c r="F167" s="10" t="s">
        <v>1452</v>
      </c>
      <c r="G167" s="13">
        <v>44250</v>
      </c>
      <c r="H167" s="9" t="s">
        <v>520</v>
      </c>
      <c r="I167" s="14">
        <v>46076</v>
      </c>
      <c r="J167" s="10" t="s">
        <v>465</v>
      </c>
      <c r="K167" s="9">
        <v>476</v>
      </c>
      <c r="L167" s="19">
        <f t="shared" si="14"/>
        <v>3334.5584999999996</v>
      </c>
      <c r="M167" s="12">
        <v>0.03</v>
      </c>
      <c r="N167" s="10" t="s">
        <v>64</v>
      </c>
      <c r="O167" s="10" t="s">
        <v>564</v>
      </c>
      <c r="P167" s="16">
        <v>1333823.4</v>
      </c>
    </row>
    <row r="168" spans="5:16" ht="51">
      <c r="E168" s="9">
        <v>2230</v>
      </c>
      <c r="F168" s="10" t="s">
        <v>1453</v>
      </c>
      <c r="G168" s="13">
        <v>44257</v>
      </c>
      <c r="H168" s="9" t="s">
        <v>529</v>
      </c>
      <c r="I168" s="14">
        <v>46083</v>
      </c>
      <c r="J168" s="10" t="s">
        <v>567</v>
      </c>
      <c r="K168" s="9">
        <v>7</v>
      </c>
      <c r="L168" s="19">
        <f>P168*0.07/12</f>
        <v>46.759883333333335</v>
      </c>
      <c r="M168" s="12">
        <v>0.07</v>
      </c>
      <c r="N168" s="10" t="s">
        <v>568</v>
      </c>
      <c r="O168" s="10" t="s">
        <v>569</v>
      </c>
      <c r="P168" s="16">
        <v>8015.98</v>
      </c>
    </row>
    <row r="169" spans="5:16" ht="25.5">
      <c r="E169" s="9">
        <v>2231</v>
      </c>
      <c r="F169" s="10" t="s">
        <v>1454</v>
      </c>
      <c r="G169" s="13">
        <v>44468</v>
      </c>
      <c r="H169" s="9" t="s">
        <v>565</v>
      </c>
      <c r="I169" s="14">
        <v>45564</v>
      </c>
      <c r="J169" s="10" t="s">
        <v>571</v>
      </c>
      <c r="K169" s="9">
        <v>340</v>
      </c>
      <c r="L169" s="19">
        <f>P169*0.03/12</f>
        <v>3270.850999999999</v>
      </c>
      <c r="M169" s="12">
        <v>0.03</v>
      </c>
      <c r="N169" s="10" t="s">
        <v>64</v>
      </c>
      <c r="O169" s="10" t="s">
        <v>572</v>
      </c>
      <c r="P169" s="16">
        <v>1308340.4</v>
      </c>
    </row>
    <row r="170" spans="5:16" ht="25.5">
      <c r="E170" s="9">
        <v>2232</v>
      </c>
      <c r="F170" s="10" t="s">
        <v>1455</v>
      </c>
      <c r="G170" s="13">
        <v>44272</v>
      </c>
      <c r="H170" s="9" t="s">
        <v>573</v>
      </c>
      <c r="I170" s="14">
        <v>47924</v>
      </c>
      <c r="J170" s="10" t="s">
        <v>574</v>
      </c>
      <c r="K170" s="9">
        <v>1980</v>
      </c>
      <c r="L170" s="19">
        <f>P170*0.03/12</f>
        <v>3347.2395</v>
      </c>
      <c r="M170" s="12">
        <v>0.03</v>
      </c>
      <c r="N170" s="10" t="s">
        <v>500</v>
      </c>
      <c r="O170" s="34" t="s">
        <v>575</v>
      </c>
      <c r="P170" s="16">
        <v>1338895.8</v>
      </c>
    </row>
    <row r="171" spans="5:16" ht="38.25">
      <c r="E171" s="9">
        <v>2092</v>
      </c>
      <c r="F171" s="10" t="s">
        <v>1456</v>
      </c>
      <c r="G171" s="13">
        <v>44278</v>
      </c>
      <c r="H171" s="9" t="s">
        <v>565</v>
      </c>
      <c r="I171" s="14">
        <v>45442</v>
      </c>
      <c r="J171" s="10" t="s">
        <v>576</v>
      </c>
      <c r="K171" s="9">
        <v>1412</v>
      </c>
      <c r="L171" s="19">
        <f>P171*0.03/12</f>
        <v>8236.125399999999</v>
      </c>
      <c r="M171" s="12">
        <v>0.03</v>
      </c>
      <c r="N171" s="15" t="s">
        <v>570</v>
      </c>
      <c r="O171" s="10" t="s">
        <v>289</v>
      </c>
      <c r="P171" s="16">
        <v>3294450.16</v>
      </c>
    </row>
    <row r="172" spans="5:16" ht="25.5">
      <c r="E172" s="9">
        <v>2263</v>
      </c>
      <c r="F172" s="10" t="s">
        <v>1457</v>
      </c>
      <c r="G172" s="13">
        <v>44285</v>
      </c>
      <c r="H172" s="9" t="s">
        <v>529</v>
      </c>
      <c r="I172" s="14">
        <v>46111</v>
      </c>
      <c r="J172" s="10" t="s">
        <v>577</v>
      </c>
      <c r="K172" s="9">
        <v>140</v>
      </c>
      <c r="L172" s="19">
        <f>P172*0.03/12</f>
        <v>990.6610000000001</v>
      </c>
      <c r="M172" s="12">
        <v>0.03</v>
      </c>
      <c r="N172" s="15" t="s">
        <v>578</v>
      </c>
      <c r="O172" s="10" t="s">
        <v>579</v>
      </c>
      <c r="P172" s="16">
        <v>396264.4</v>
      </c>
    </row>
    <row r="173" spans="5:16" ht="25.5">
      <c r="E173" s="9">
        <v>836</v>
      </c>
      <c r="F173" s="10" t="s">
        <v>1458</v>
      </c>
      <c r="G173" s="13">
        <v>44285</v>
      </c>
      <c r="H173" s="9" t="s">
        <v>580</v>
      </c>
      <c r="I173" s="14">
        <v>46111</v>
      </c>
      <c r="J173" s="10" t="s">
        <v>581</v>
      </c>
      <c r="K173" s="9">
        <v>2000</v>
      </c>
      <c r="L173" s="19">
        <v>6625.2</v>
      </c>
      <c r="M173" s="12">
        <v>0.03</v>
      </c>
      <c r="N173" s="10" t="s">
        <v>60</v>
      </c>
      <c r="O173" s="10" t="s">
        <v>582</v>
      </c>
      <c r="P173" s="16">
        <v>1766720</v>
      </c>
    </row>
    <row r="174" spans="5:16" ht="51">
      <c r="E174" s="9">
        <v>1318</v>
      </c>
      <c r="F174" s="10" t="s">
        <v>1459</v>
      </c>
      <c r="G174" s="13">
        <v>44308</v>
      </c>
      <c r="H174" s="9" t="s">
        <v>583</v>
      </c>
      <c r="I174" s="14">
        <v>46134</v>
      </c>
      <c r="J174" s="10" t="s">
        <v>584</v>
      </c>
      <c r="K174" s="9">
        <v>54300</v>
      </c>
      <c r="L174" s="19">
        <f>P174*0.03/12</f>
        <v>141413.49</v>
      </c>
      <c r="M174" s="12">
        <v>0.03</v>
      </c>
      <c r="N174" s="10" t="s">
        <v>451</v>
      </c>
      <c r="O174" s="10" t="s">
        <v>585</v>
      </c>
      <c r="P174" s="16">
        <v>56565396</v>
      </c>
    </row>
    <row r="175" spans="5:16" ht="38.25">
      <c r="E175" s="9">
        <v>2267</v>
      </c>
      <c r="F175" s="10" t="s">
        <v>1460</v>
      </c>
      <c r="G175" s="13" t="s">
        <v>660</v>
      </c>
      <c r="H175" s="9" t="s">
        <v>586</v>
      </c>
      <c r="I175" s="14">
        <v>45394</v>
      </c>
      <c r="J175" s="10" t="s">
        <v>587</v>
      </c>
      <c r="K175" s="9">
        <v>11691</v>
      </c>
      <c r="L175" s="19">
        <f aca="true" t="shared" si="15" ref="L175:L180">P175*0.03/12</f>
        <v>29167.8759</v>
      </c>
      <c r="M175" s="12">
        <v>0.03</v>
      </c>
      <c r="N175" s="10" t="s">
        <v>148</v>
      </c>
      <c r="O175" s="10" t="s">
        <v>588</v>
      </c>
      <c r="P175" s="16">
        <v>11667150.36</v>
      </c>
    </row>
    <row r="176" spans="5:16" ht="25.5">
      <c r="E176" s="9">
        <v>1398</v>
      </c>
      <c r="F176" s="10" t="s">
        <v>1461</v>
      </c>
      <c r="G176" s="13">
        <v>44329</v>
      </c>
      <c r="H176" s="9" t="s">
        <v>590</v>
      </c>
      <c r="I176" s="14">
        <v>45425</v>
      </c>
      <c r="J176" s="10" t="s">
        <v>591</v>
      </c>
      <c r="K176" s="9">
        <v>39</v>
      </c>
      <c r="L176" s="19">
        <f t="shared" si="15"/>
        <v>275.96985</v>
      </c>
      <c r="M176" s="12">
        <v>0.03</v>
      </c>
      <c r="N176" s="10" t="s">
        <v>64</v>
      </c>
      <c r="O176" s="10" t="s">
        <v>592</v>
      </c>
      <c r="P176" s="16">
        <v>110387.94</v>
      </c>
    </row>
    <row r="177" spans="5:16" ht="25.5">
      <c r="E177" s="9" t="s">
        <v>593</v>
      </c>
      <c r="F177" s="10" t="s">
        <v>1462</v>
      </c>
      <c r="G177" s="13">
        <v>44329</v>
      </c>
      <c r="H177" s="9" t="s">
        <v>590</v>
      </c>
      <c r="I177" s="14">
        <v>45425</v>
      </c>
      <c r="J177" s="10" t="s">
        <v>594</v>
      </c>
      <c r="K177" s="9">
        <v>514</v>
      </c>
      <c r="L177" s="19">
        <f t="shared" si="15"/>
        <v>951.0285</v>
      </c>
      <c r="M177" s="12">
        <v>0.03</v>
      </c>
      <c r="N177" s="10" t="s">
        <v>595</v>
      </c>
      <c r="O177" s="10" t="s">
        <v>596</v>
      </c>
      <c r="P177" s="16">
        <v>380411.4</v>
      </c>
    </row>
    <row r="178" spans="5:16" ht="25.5">
      <c r="E178" s="9" t="s">
        <v>597</v>
      </c>
      <c r="F178" s="10" t="s">
        <v>1463</v>
      </c>
      <c r="G178" s="13">
        <v>44329</v>
      </c>
      <c r="H178" s="9" t="s">
        <v>590</v>
      </c>
      <c r="I178" s="14">
        <v>45425</v>
      </c>
      <c r="J178" s="10" t="s">
        <v>598</v>
      </c>
      <c r="K178" s="9">
        <v>20</v>
      </c>
      <c r="L178" s="19">
        <f t="shared" si="15"/>
        <v>166.0515</v>
      </c>
      <c r="M178" s="12">
        <v>0.03</v>
      </c>
      <c r="N178" s="10" t="s">
        <v>62</v>
      </c>
      <c r="O178" s="10" t="s">
        <v>599</v>
      </c>
      <c r="P178" s="16">
        <v>66420.6</v>
      </c>
    </row>
    <row r="179" spans="5:16" ht="25.5">
      <c r="E179" s="9">
        <v>2271</v>
      </c>
      <c r="F179" s="10" t="s">
        <v>1464</v>
      </c>
      <c r="G179" s="13">
        <v>44329</v>
      </c>
      <c r="H179" s="9" t="s">
        <v>600</v>
      </c>
      <c r="I179" s="14">
        <v>45426</v>
      </c>
      <c r="J179" s="10" t="s">
        <v>601</v>
      </c>
      <c r="K179" s="9">
        <v>58</v>
      </c>
      <c r="L179" s="19">
        <f t="shared" si="15"/>
        <v>519.0072</v>
      </c>
      <c r="M179" s="12">
        <v>0.03</v>
      </c>
      <c r="N179" s="10" t="s">
        <v>64</v>
      </c>
      <c r="O179" s="10" t="s">
        <v>602</v>
      </c>
      <c r="P179" s="16">
        <v>207602.88</v>
      </c>
    </row>
    <row r="180" spans="5:16" ht="38.25">
      <c r="E180" s="9">
        <v>2272</v>
      </c>
      <c r="F180" s="10" t="s">
        <v>1465</v>
      </c>
      <c r="G180" s="13">
        <v>44330</v>
      </c>
      <c r="H180" s="9" t="s">
        <v>589</v>
      </c>
      <c r="I180" s="14">
        <v>45426</v>
      </c>
      <c r="J180" s="10" t="s">
        <v>385</v>
      </c>
      <c r="K180" s="9">
        <v>226</v>
      </c>
      <c r="L180" s="19">
        <f t="shared" si="15"/>
        <v>263.03575</v>
      </c>
      <c r="M180" s="12">
        <v>0.03</v>
      </c>
      <c r="N180" s="10" t="s">
        <v>402</v>
      </c>
      <c r="O180" s="10" t="s">
        <v>603</v>
      </c>
      <c r="P180" s="16">
        <v>105214.3</v>
      </c>
    </row>
    <row r="181" spans="5:16" ht="38.25">
      <c r="E181" s="9">
        <v>2273</v>
      </c>
      <c r="F181" s="10" t="s">
        <v>138</v>
      </c>
      <c r="G181" s="13">
        <v>44330</v>
      </c>
      <c r="H181" s="9" t="s">
        <v>589</v>
      </c>
      <c r="I181" s="14">
        <v>45426</v>
      </c>
      <c r="J181" s="10" t="s">
        <v>604</v>
      </c>
      <c r="K181" s="9">
        <v>37</v>
      </c>
      <c r="L181" s="19">
        <f>P181*0.03/12</f>
        <v>70.54327500000001</v>
      </c>
      <c r="M181" s="12">
        <v>0.03</v>
      </c>
      <c r="N181" s="15" t="s">
        <v>181</v>
      </c>
      <c r="O181" s="10" t="s">
        <v>605</v>
      </c>
      <c r="P181" s="16">
        <v>28217.31</v>
      </c>
    </row>
    <row r="182" spans="5:16" ht="25.5">
      <c r="E182" s="9">
        <v>2275</v>
      </c>
      <c r="F182" s="10" t="s">
        <v>1466</v>
      </c>
      <c r="G182" s="13">
        <v>44330</v>
      </c>
      <c r="H182" s="9" t="s">
        <v>589</v>
      </c>
      <c r="I182" s="14">
        <v>47982</v>
      </c>
      <c r="J182" s="10" t="s">
        <v>279</v>
      </c>
      <c r="K182" s="9">
        <v>1780</v>
      </c>
      <c r="L182" s="19">
        <f>P182*0.03/12</f>
        <v>3526.7585</v>
      </c>
      <c r="M182" s="12">
        <v>0.03</v>
      </c>
      <c r="N182" s="10" t="s">
        <v>606</v>
      </c>
      <c r="O182" s="10" t="s">
        <v>607</v>
      </c>
      <c r="P182" s="16">
        <v>1410703.4</v>
      </c>
    </row>
    <row r="183" spans="5:16" ht="38.25">
      <c r="E183" s="9">
        <v>2277</v>
      </c>
      <c r="F183" s="10" t="s">
        <v>989</v>
      </c>
      <c r="G183" s="13">
        <v>44330</v>
      </c>
      <c r="H183" s="9" t="s">
        <v>589</v>
      </c>
      <c r="I183" s="14">
        <v>45426</v>
      </c>
      <c r="J183" s="10" t="s">
        <v>609</v>
      </c>
      <c r="K183" s="9">
        <v>203</v>
      </c>
      <c r="L183" s="19"/>
      <c r="M183" s="12">
        <v>0.03</v>
      </c>
      <c r="N183" s="10" t="s">
        <v>606</v>
      </c>
      <c r="O183" s="10" t="s">
        <v>610</v>
      </c>
      <c r="P183" s="16"/>
    </row>
    <row r="184" spans="5:16" ht="25.5">
      <c r="E184" s="9">
        <v>2278</v>
      </c>
      <c r="F184" s="10" t="s">
        <v>1467</v>
      </c>
      <c r="G184" s="13">
        <v>44330</v>
      </c>
      <c r="H184" s="9" t="s">
        <v>589</v>
      </c>
      <c r="I184" s="14">
        <v>45426</v>
      </c>
      <c r="J184" s="10" t="s">
        <v>611</v>
      </c>
      <c r="K184" s="9">
        <v>320</v>
      </c>
      <c r="L184" s="19">
        <f aca="true" t="shared" si="16" ref="L184:L199">P184*0.03/12</f>
        <v>2316.464</v>
      </c>
      <c r="M184" s="12">
        <v>0.03</v>
      </c>
      <c r="N184" s="10" t="s">
        <v>64</v>
      </c>
      <c r="O184" s="10" t="s">
        <v>612</v>
      </c>
      <c r="P184" s="16">
        <v>926585.6</v>
      </c>
    </row>
    <row r="185" spans="5:16" ht="38.25">
      <c r="E185" s="9">
        <v>2280</v>
      </c>
      <c r="F185" s="10" t="s">
        <v>319</v>
      </c>
      <c r="G185" s="13">
        <v>44350</v>
      </c>
      <c r="H185" s="9" t="s">
        <v>615</v>
      </c>
      <c r="I185" s="14">
        <v>45446</v>
      </c>
      <c r="J185" s="10" t="s">
        <v>616</v>
      </c>
      <c r="K185" s="9">
        <v>31</v>
      </c>
      <c r="L185" s="19">
        <f t="shared" si="16"/>
        <v>47.454025</v>
      </c>
      <c r="M185" s="12">
        <v>0.03</v>
      </c>
      <c r="N185" s="15" t="s">
        <v>181</v>
      </c>
      <c r="O185" s="10" t="s">
        <v>617</v>
      </c>
      <c r="P185" s="16">
        <v>18981.61</v>
      </c>
    </row>
    <row r="186" spans="5:16" ht="38.25">
      <c r="E186" s="9">
        <v>2281</v>
      </c>
      <c r="F186" s="10" t="s">
        <v>319</v>
      </c>
      <c r="G186" s="13">
        <v>44350</v>
      </c>
      <c r="H186" s="9" t="s">
        <v>615</v>
      </c>
      <c r="I186" s="14">
        <v>46176</v>
      </c>
      <c r="J186" s="10" t="s">
        <v>618</v>
      </c>
      <c r="K186" s="9">
        <v>44</v>
      </c>
      <c r="L186" s="19">
        <f t="shared" si="16"/>
        <v>57.2946</v>
      </c>
      <c r="M186" s="12">
        <v>0.03</v>
      </c>
      <c r="N186" s="15" t="s">
        <v>181</v>
      </c>
      <c r="O186" s="10" t="s">
        <v>619</v>
      </c>
      <c r="P186" s="16">
        <v>22917.84</v>
      </c>
    </row>
    <row r="187" spans="5:16" ht="38.25">
      <c r="E187" s="9">
        <v>2282</v>
      </c>
      <c r="F187" s="10" t="s">
        <v>319</v>
      </c>
      <c r="G187" s="13">
        <v>44350</v>
      </c>
      <c r="H187" s="9" t="s">
        <v>615</v>
      </c>
      <c r="I187" s="14">
        <v>45446</v>
      </c>
      <c r="J187" s="10" t="s">
        <v>620</v>
      </c>
      <c r="K187" s="9">
        <v>50</v>
      </c>
      <c r="L187" s="19">
        <f t="shared" si="16"/>
        <v>80.53625</v>
      </c>
      <c r="M187" s="12">
        <v>0.03</v>
      </c>
      <c r="N187" s="15" t="s">
        <v>181</v>
      </c>
      <c r="O187" s="10" t="s">
        <v>621</v>
      </c>
      <c r="P187" s="16">
        <v>32214.5</v>
      </c>
    </row>
    <row r="188" spans="5:16" ht="38.25">
      <c r="E188" s="9" t="s">
        <v>1064</v>
      </c>
      <c r="F188" s="10" t="s">
        <v>319</v>
      </c>
      <c r="G188" s="13">
        <v>44350</v>
      </c>
      <c r="H188" s="9" t="s">
        <v>622</v>
      </c>
      <c r="I188" s="14">
        <v>45446</v>
      </c>
      <c r="J188" s="10" t="s">
        <v>70</v>
      </c>
      <c r="K188" s="9">
        <v>30</v>
      </c>
      <c r="L188" s="19">
        <f t="shared" si="16"/>
        <v>23.81475</v>
      </c>
      <c r="M188" s="12">
        <v>0.03</v>
      </c>
      <c r="N188" s="15" t="s">
        <v>181</v>
      </c>
      <c r="O188" s="10" t="s">
        <v>71</v>
      </c>
      <c r="P188" s="16">
        <v>9525.9</v>
      </c>
    </row>
    <row r="189" spans="5:16" ht="25.5">
      <c r="E189" s="9">
        <v>2284</v>
      </c>
      <c r="F189" s="10" t="s">
        <v>1468</v>
      </c>
      <c r="G189" s="13">
        <v>44350</v>
      </c>
      <c r="H189" s="9" t="s">
        <v>615</v>
      </c>
      <c r="I189" s="14">
        <v>45446</v>
      </c>
      <c r="J189" s="10" t="s">
        <v>623</v>
      </c>
      <c r="K189" s="9">
        <v>128</v>
      </c>
      <c r="L189" s="19">
        <f t="shared" si="16"/>
        <v>973.6736</v>
      </c>
      <c r="M189" s="12">
        <v>0.03</v>
      </c>
      <c r="N189" s="10" t="s">
        <v>64</v>
      </c>
      <c r="O189" s="10" t="s">
        <v>624</v>
      </c>
      <c r="P189" s="16">
        <v>389469.44</v>
      </c>
    </row>
    <row r="190" spans="5:16" ht="25.5">
      <c r="E190" s="9">
        <v>2285</v>
      </c>
      <c r="F190" s="10" t="s">
        <v>1469</v>
      </c>
      <c r="G190" s="13">
        <v>44361</v>
      </c>
      <c r="H190" s="9" t="s">
        <v>622</v>
      </c>
      <c r="I190" s="14">
        <v>45457</v>
      </c>
      <c r="J190" s="10" t="s">
        <v>171</v>
      </c>
      <c r="K190" s="9">
        <v>7</v>
      </c>
      <c r="L190" s="19">
        <f t="shared" si="16"/>
        <v>26.734225</v>
      </c>
      <c r="M190" s="12">
        <v>0.03</v>
      </c>
      <c r="N190" s="10" t="s">
        <v>198</v>
      </c>
      <c r="O190" s="10" t="s">
        <v>172</v>
      </c>
      <c r="P190" s="16">
        <v>10693.69</v>
      </c>
    </row>
    <row r="191" spans="5:16" ht="38.25">
      <c r="E191" s="9">
        <v>2287</v>
      </c>
      <c r="F191" s="10" t="s">
        <v>319</v>
      </c>
      <c r="G191" s="13">
        <v>44407</v>
      </c>
      <c r="H191" s="9" t="s">
        <v>625</v>
      </c>
      <c r="I191" s="14">
        <v>45503</v>
      </c>
      <c r="J191" s="10" t="s">
        <v>626</v>
      </c>
      <c r="K191" s="9">
        <v>76</v>
      </c>
      <c r="L191" s="19">
        <f t="shared" si="16"/>
        <v>121.4594</v>
      </c>
      <c r="M191" s="12">
        <v>0.03</v>
      </c>
      <c r="N191" s="15" t="s">
        <v>181</v>
      </c>
      <c r="O191" s="10" t="s">
        <v>627</v>
      </c>
      <c r="P191" s="16">
        <v>48583.76</v>
      </c>
    </row>
    <row r="192" spans="5:16" ht="38.25">
      <c r="E192" s="9">
        <v>2289</v>
      </c>
      <c r="F192" s="10" t="s">
        <v>1470</v>
      </c>
      <c r="G192" s="13">
        <v>44411</v>
      </c>
      <c r="H192" s="9" t="s">
        <v>625</v>
      </c>
      <c r="I192" s="14">
        <v>45507</v>
      </c>
      <c r="J192" s="10" t="s">
        <v>628</v>
      </c>
      <c r="K192" s="9">
        <v>1687</v>
      </c>
      <c r="L192" s="19">
        <f t="shared" si="16"/>
        <v>8086.465799999999</v>
      </c>
      <c r="M192" s="12">
        <v>0.03</v>
      </c>
      <c r="N192" s="10" t="s">
        <v>570</v>
      </c>
      <c r="O192" s="10" t="s">
        <v>629</v>
      </c>
      <c r="P192" s="16">
        <v>3234586.32</v>
      </c>
    </row>
    <row r="193" spans="5:16" ht="25.5">
      <c r="E193" s="9">
        <v>2290</v>
      </c>
      <c r="F193" s="10" t="s">
        <v>1471</v>
      </c>
      <c r="G193" s="13">
        <v>44419</v>
      </c>
      <c r="H193" s="9" t="s">
        <v>625</v>
      </c>
      <c r="I193" s="14">
        <v>45515</v>
      </c>
      <c r="J193" s="10" t="s">
        <v>636</v>
      </c>
      <c r="K193" s="9">
        <v>347</v>
      </c>
      <c r="L193" s="19">
        <f t="shared" si="16"/>
        <v>544.28685</v>
      </c>
      <c r="M193" s="12">
        <v>0.03</v>
      </c>
      <c r="N193" s="10" t="s">
        <v>68</v>
      </c>
      <c r="O193" s="10" t="s">
        <v>637</v>
      </c>
      <c r="P193" s="16">
        <v>217714.74</v>
      </c>
    </row>
    <row r="194" spans="5:16" ht="38.25">
      <c r="E194" s="9">
        <v>2291</v>
      </c>
      <c r="F194" s="10" t="s">
        <v>319</v>
      </c>
      <c r="G194" s="13">
        <v>44419</v>
      </c>
      <c r="H194" s="9" t="s">
        <v>625</v>
      </c>
      <c r="I194" s="14">
        <v>45515</v>
      </c>
      <c r="J194" s="10" t="s">
        <v>630</v>
      </c>
      <c r="K194" s="9">
        <v>50</v>
      </c>
      <c r="L194" s="19">
        <f t="shared" si="16"/>
        <v>26.75</v>
      </c>
      <c r="M194" s="12">
        <v>0.03</v>
      </c>
      <c r="N194" s="15" t="s">
        <v>181</v>
      </c>
      <c r="O194" s="10" t="s">
        <v>631</v>
      </c>
      <c r="P194" s="16">
        <v>10700</v>
      </c>
    </row>
    <row r="195" spans="5:16" ht="38.25">
      <c r="E195" s="9">
        <v>2292</v>
      </c>
      <c r="F195" s="10" t="s">
        <v>319</v>
      </c>
      <c r="G195" s="13">
        <v>44419</v>
      </c>
      <c r="H195" s="9" t="s">
        <v>625</v>
      </c>
      <c r="I195" s="14">
        <v>45515</v>
      </c>
      <c r="J195" s="10" t="s">
        <v>632</v>
      </c>
      <c r="K195" s="9">
        <v>20</v>
      </c>
      <c r="L195" s="19">
        <f t="shared" si="16"/>
        <v>21.443</v>
      </c>
      <c r="M195" s="12">
        <v>0.03</v>
      </c>
      <c r="N195" s="15" t="s">
        <v>181</v>
      </c>
      <c r="O195" s="10" t="s">
        <v>633</v>
      </c>
      <c r="P195" s="16">
        <v>8577.2</v>
      </c>
    </row>
    <row r="196" spans="5:16" ht="38.25">
      <c r="E196" s="9">
        <v>2293</v>
      </c>
      <c r="F196" s="10" t="s">
        <v>319</v>
      </c>
      <c r="G196" s="13">
        <v>44419</v>
      </c>
      <c r="H196" s="9" t="s">
        <v>625</v>
      </c>
      <c r="I196" s="14">
        <v>45515</v>
      </c>
      <c r="J196" s="10" t="s">
        <v>634</v>
      </c>
      <c r="K196" s="9">
        <v>33</v>
      </c>
      <c r="L196" s="19">
        <f t="shared" si="16"/>
        <v>45.8502</v>
      </c>
      <c r="M196" s="12">
        <v>0.03</v>
      </c>
      <c r="N196" s="15" t="s">
        <v>181</v>
      </c>
      <c r="O196" s="10" t="s">
        <v>635</v>
      </c>
      <c r="P196" s="16">
        <v>18340.08</v>
      </c>
    </row>
    <row r="197" spans="5:16" ht="38.25">
      <c r="E197" s="9">
        <v>2294</v>
      </c>
      <c r="F197" s="10" t="s">
        <v>319</v>
      </c>
      <c r="G197" s="13">
        <v>44434</v>
      </c>
      <c r="H197" s="9" t="s">
        <v>638</v>
      </c>
      <c r="I197" s="14">
        <v>45530</v>
      </c>
      <c r="J197" s="10" t="s">
        <v>639</v>
      </c>
      <c r="K197" s="9">
        <v>106</v>
      </c>
      <c r="L197" s="19">
        <f t="shared" si="16"/>
        <v>229.30185000000003</v>
      </c>
      <c r="M197" s="12">
        <v>0.03</v>
      </c>
      <c r="N197" s="15" t="s">
        <v>181</v>
      </c>
      <c r="O197" s="10" t="s">
        <v>640</v>
      </c>
      <c r="P197" s="16">
        <v>91720.74</v>
      </c>
    </row>
    <row r="198" spans="5:16" ht="25.5">
      <c r="E198" s="9">
        <v>2295</v>
      </c>
      <c r="F198" s="10" t="s">
        <v>1472</v>
      </c>
      <c r="G198" s="13">
        <v>44434</v>
      </c>
      <c r="H198" s="9" t="s">
        <v>641</v>
      </c>
      <c r="I198" s="14">
        <v>48086</v>
      </c>
      <c r="J198" s="10" t="s">
        <v>72</v>
      </c>
      <c r="K198" s="9">
        <v>70</v>
      </c>
      <c r="L198" s="19">
        <f t="shared" si="16"/>
        <v>764.9145</v>
      </c>
      <c r="M198" s="12">
        <v>0.03</v>
      </c>
      <c r="N198" s="10" t="s">
        <v>64</v>
      </c>
      <c r="O198" s="10" t="s">
        <v>938</v>
      </c>
      <c r="P198" s="16">
        <v>305965.8</v>
      </c>
    </row>
    <row r="199" spans="5:16" ht="25.5">
      <c r="E199" s="9" t="s">
        <v>642</v>
      </c>
      <c r="F199" s="10" t="s">
        <v>1473</v>
      </c>
      <c r="G199" s="13">
        <v>44434</v>
      </c>
      <c r="H199" s="9" t="s">
        <v>641</v>
      </c>
      <c r="I199" s="14">
        <v>45530</v>
      </c>
      <c r="J199" s="10" t="s">
        <v>643</v>
      </c>
      <c r="K199" s="9">
        <v>918</v>
      </c>
      <c r="L199" s="19">
        <f t="shared" si="16"/>
        <v>2178.48285</v>
      </c>
      <c r="M199" s="12">
        <v>0.03</v>
      </c>
      <c r="N199" s="10" t="s">
        <v>644</v>
      </c>
      <c r="O199" s="10" t="s">
        <v>645</v>
      </c>
      <c r="P199" s="16">
        <v>871393.14</v>
      </c>
    </row>
    <row r="200" spans="5:16" ht="63.75">
      <c r="E200" s="9">
        <v>2299</v>
      </c>
      <c r="F200" s="10" t="s">
        <v>1474</v>
      </c>
      <c r="G200" s="13">
        <v>44454</v>
      </c>
      <c r="H200" s="9" t="s">
        <v>647</v>
      </c>
      <c r="I200" s="14">
        <v>46280</v>
      </c>
      <c r="J200" s="10" t="s">
        <v>648</v>
      </c>
      <c r="K200" s="9">
        <v>22651</v>
      </c>
      <c r="L200" s="19">
        <f aca="true" t="shared" si="17" ref="L200:L205">P200*0.03/12</f>
        <v>72638.92562499999</v>
      </c>
      <c r="M200" s="12">
        <v>0.03</v>
      </c>
      <c r="N200" s="15" t="s">
        <v>371</v>
      </c>
      <c r="O200" s="10" t="s">
        <v>649</v>
      </c>
      <c r="P200" s="16">
        <v>29055570.25</v>
      </c>
    </row>
    <row r="201" spans="5:16" ht="63.75">
      <c r="E201" s="9">
        <v>2300</v>
      </c>
      <c r="F201" s="10" t="s">
        <v>1475</v>
      </c>
      <c r="G201" s="13">
        <v>44454</v>
      </c>
      <c r="H201" s="9" t="s">
        <v>647</v>
      </c>
      <c r="I201" s="14">
        <v>46280</v>
      </c>
      <c r="J201" s="10" t="s">
        <v>650</v>
      </c>
      <c r="K201" s="9">
        <v>7024</v>
      </c>
      <c r="L201" s="19">
        <f t="shared" si="17"/>
        <v>23651.388399999996</v>
      </c>
      <c r="M201" s="12">
        <v>0.03</v>
      </c>
      <c r="N201" s="15" t="s">
        <v>371</v>
      </c>
      <c r="O201" s="10" t="s">
        <v>651</v>
      </c>
      <c r="P201" s="16">
        <v>9460555.36</v>
      </c>
    </row>
    <row r="202" spans="5:16" ht="63.75">
      <c r="E202" s="9">
        <v>2301</v>
      </c>
      <c r="F202" s="10" t="s">
        <v>1476</v>
      </c>
      <c r="G202" s="13">
        <v>44454</v>
      </c>
      <c r="H202" s="9" t="s">
        <v>647</v>
      </c>
      <c r="I202" s="14">
        <v>46280</v>
      </c>
      <c r="J202" s="10" t="s">
        <v>652</v>
      </c>
      <c r="K202" s="9">
        <v>71636</v>
      </c>
      <c r="L202" s="19">
        <f t="shared" si="17"/>
        <v>241214.5301</v>
      </c>
      <c r="M202" s="12">
        <v>0.03</v>
      </c>
      <c r="N202" s="15" t="s">
        <v>371</v>
      </c>
      <c r="O202" s="10" t="s">
        <v>653</v>
      </c>
      <c r="P202" s="16">
        <v>96485812.04</v>
      </c>
    </row>
    <row r="203" spans="5:16" ht="63.75">
      <c r="E203" s="9">
        <v>2302</v>
      </c>
      <c r="F203" s="10" t="s">
        <v>1477</v>
      </c>
      <c r="G203" s="13">
        <v>44454</v>
      </c>
      <c r="H203" s="9" t="s">
        <v>647</v>
      </c>
      <c r="I203" s="14">
        <v>46280</v>
      </c>
      <c r="J203" s="10" t="s">
        <v>654</v>
      </c>
      <c r="K203" s="9">
        <v>814</v>
      </c>
      <c r="L203" s="19">
        <f t="shared" si="17"/>
        <v>2740.9211499999997</v>
      </c>
      <c r="M203" s="12">
        <v>0.03</v>
      </c>
      <c r="N203" s="15" t="s">
        <v>371</v>
      </c>
      <c r="O203" s="10" t="s">
        <v>655</v>
      </c>
      <c r="P203" s="16">
        <v>1096368.46</v>
      </c>
    </row>
    <row r="204" spans="5:16" ht="63.75">
      <c r="E204" s="9">
        <v>2303</v>
      </c>
      <c r="F204" s="10" t="s">
        <v>1478</v>
      </c>
      <c r="G204" s="13" t="s">
        <v>1180</v>
      </c>
      <c r="H204" s="9" t="s">
        <v>647</v>
      </c>
      <c r="I204" s="14">
        <v>46280</v>
      </c>
      <c r="J204" s="10" t="s">
        <v>656</v>
      </c>
      <c r="K204" s="9">
        <v>25847</v>
      </c>
      <c r="L204" s="19">
        <f t="shared" si="17"/>
        <v>82681.32212499999</v>
      </c>
      <c r="M204" s="12">
        <v>0.03</v>
      </c>
      <c r="N204" s="15" t="s">
        <v>371</v>
      </c>
      <c r="O204" s="10" t="s">
        <v>657</v>
      </c>
      <c r="P204" s="16">
        <v>33072528.85</v>
      </c>
    </row>
    <row r="205" spans="5:16" ht="63.75">
      <c r="E205" s="9">
        <v>2304</v>
      </c>
      <c r="F205" s="10" t="s">
        <v>1479</v>
      </c>
      <c r="G205" s="13">
        <v>44454</v>
      </c>
      <c r="H205" s="9" t="s">
        <v>647</v>
      </c>
      <c r="I205" s="14">
        <v>46280</v>
      </c>
      <c r="J205" s="10" t="s">
        <v>658</v>
      </c>
      <c r="K205" s="9">
        <v>8634</v>
      </c>
      <c r="L205" s="19">
        <f t="shared" si="17"/>
        <v>27247.177200000002</v>
      </c>
      <c r="M205" s="12">
        <v>0.03</v>
      </c>
      <c r="N205" s="15" t="s">
        <v>371</v>
      </c>
      <c r="O205" s="10" t="s">
        <v>659</v>
      </c>
      <c r="P205" s="16">
        <v>10898870.88</v>
      </c>
    </row>
    <row r="206" spans="5:16" ht="25.5">
      <c r="E206" s="9">
        <v>2305</v>
      </c>
      <c r="F206" s="10" t="s">
        <v>1480</v>
      </c>
      <c r="G206" s="13">
        <v>44481</v>
      </c>
      <c r="H206" s="9" t="s">
        <v>664</v>
      </c>
      <c r="I206" s="14">
        <v>45577</v>
      </c>
      <c r="J206" s="10" t="s">
        <v>665</v>
      </c>
      <c r="K206" s="9">
        <v>960</v>
      </c>
      <c r="L206" s="19"/>
      <c r="M206" s="12">
        <v>0.03</v>
      </c>
      <c r="N206" s="10" t="s">
        <v>68</v>
      </c>
      <c r="O206" s="10" t="s">
        <v>666</v>
      </c>
      <c r="P206" s="16"/>
    </row>
    <row r="207" spans="5:16" ht="25.5">
      <c r="E207" s="9" t="s">
        <v>1482</v>
      </c>
      <c r="F207" s="10" t="s">
        <v>1481</v>
      </c>
      <c r="G207" s="13">
        <v>44494</v>
      </c>
      <c r="H207" s="9" t="s">
        <v>661</v>
      </c>
      <c r="I207" s="14">
        <v>45590</v>
      </c>
      <c r="J207" s="10" t="s">
        <v>1178</v>
      </c>
      <c r="K207" s="9">
        <v>14</v>
      </c>
      <c r="L207" s="19">
        <f>P207*0.03/12</f>
        <v>84.70139999999999</v>
      </c>
      <c r="M207" s="12">
        <v>0.03</v>
      </c>
      <c r="N207" s="10" t="s">
        <v>64</v>
      </c>
      <c r="O207" s="10" t="s">
        <v>73</v>
      </c>
      <c r="P207" s="16">
        <v>33880.56</v>
      </c>
    </row>
    <row r="208" spans="5:16" ht="25.5">
      <c r="E208" s="9" t="s">
        <v>1484</v>
      </c>
      <c r="F208" s="10" t="s">
        <v>1483</v>
      </c>
      <c r="G208" s="13">
        <v>44494</v>
      </c>
      <c r="H208" s="9" t="s">
        <v>661</v>
      </c>
      <c r="I208" s="14" t="s">
        <v>566</v>
      </c>
      <c r="J208" s="10" t="s">
        <v>662</v>
      </c>
      <c r="K208" s="9">
        <v>463</v>
      </c>
      <c r="L208" s="19">
        <f>P208*0.03/12</f>
        <v>4850.029175</v>
      </c>
      <c r="M208" s="12">
        <v>0.03</v>
      </c>
      <c r="N208" s="10" t="s">
        <v>64</v>
      </c>
      <c r="O208" s="10" t="s">
        <v>66</v>
      </c>
      <c r="P208" s="16">
        <v>1940011.67</v>
      </c>
    </row>
    <row r="209" spans="5:16" ht="25.5">
      <c r="E209" s="9">
        <v>2306</v>
      </c>
      <c r="F209" s="10" t="s">
        <v>1485</v>
      </c>
      <c r="G209" s="13">
        <v>44503</v>
      </c>
      <c r="H209" s="9" t="s">
        <v>663</v>
      </c>
      <c r="I209" s="14">
        <v>45599</v>
      </c>
      <c r="J209" s="10" t="s">
        <v>667</v>
      </c>
      <c r="K209" s="9">
        <v>201</v>
      </c>
      <c r="L209" s="19">
        <f>P209*0.03/12</f>
        <v>1422.3061499999997</v>
      </c>
      <c r="M209" s="12">
        <v>0.03</v>
      </c>
      <c r="N209" s="10" t="s">
        <v>64</v>
      </c>
      <c r="O209" s="10" t="s">
        <v>668</v>
      </c>
      <c r="P209" s="16">
        <v>568922.46</v>
      </c>
    </row>
    <row r="210" spans="5:16" ht="140.25">
      <c r="E210" s="9">
        <v>2307</v>
      </c>
      <c r="F210" s="10" t="s">
        <v>1486</v>
      </c>
      <c r="G210" s="13">
        <v>44488</v>
      </c>
      <c r="H210" s="9" t="s">
        <v>669</v>
      </c>
      <c r="I210" s="14">
        <v>45615</v>
      </c>
      <c r="J210" s="10" t="s">
        <v>670</v>
      </c>
      <c r="K210" s="9">
        <v>99</v>
      </c>
      <c r="L210" s="19">
        <f>P210*0.03/12</f>
        <v>186.09525</v>
      </c>
      <c r="M210" s="12">
        <v>0.03</v>
      </c>
      <c r="N210" s="10" t="s">
        <v>68</v>
      </c>
      <c r="O210" s="10" t="s">
        <v>671</v>
      </c>
      <c r="P210" s="16">
        <v>74438.1</v>
      </c>
    </row>
    <row r="211" spans="5:16" ht="25.5">
      <c r="E211" s="9">
        <v>2308</v>
      </c>
      <c r="F211" s="10" t="s">
        <v>1487</v>
      </c>
      <c r="G211" s="13">
        <v>44537</v>
      </c>
      <c r="H211" s="9" t="s">
        <v>672</v>
      </c>
      <c r="I211" s="14">
        <v>45633</v>
      </c>
      <c r="J211" s="10" t="s">
        <v>609</v>
      </c>
      <c r="K211" s="9">
        <v>187</v>
      </c>
      <c r="L211" s="19"/>
      <c r="M211" s="12">
        <v>0.03</v>
      </c>
      <c r="N211" s="10" t="s">
        <v>68</v>
      </c>
      <c r="O211" s="10" t="s">
        <v>673</v>
      </c>
      <c r="P211" s="16"/>
    </row>
    <row r="212" spans="5:16" ht="25.5">
      <c r="E212" s="9">
        <v>2313</v>
      </c>
      <c r="F212" s="10" t="s">
        <v>1488</v>
      </c>
      <c r="G212" s="13">
        <v>44546</v>
      </c>
      <c r="H212" s="9" t="s">
        <v>674</v>
      </c>
      <c r="I212" s="14">
        <v>45642</v>
      </c>
      <c r="J212" s="10" t="s">
        <v>675</v>
      </c>
      <c r="K212" s="9">
        <v>27</v>
      </c>
      <c r="L212" s="19">
        <f>P212*0.03/12</f>
        <v>59.82524999999999</v>
      </c>
      <c r="M212" s="12">
        <v>0.03</v>
      </c>
      <c r="N212" s="10" t="s">
        <v>68</v>
      </c>
      <c r="O212" s="10" t="s">
        <v>676</v>
      </c>
      <c r="P212" s="16">
        <v>23930.1</v>
      </c>
    </row>
    <row r="213" spans="5:16" ht="63.75">
      <c r="E213" s="9">
        <v>2316</v>
      </c>
      <c r="F213" s="10" t="s">
        <v>1489</v>
      </c>
      <c r="G213" s="13">
        <v>44546</v>
      </c>
      <c r="H213" s="9" t="s">
        <v>674</v>
      </c>
      <c r="I213" s="14">
        <v>45642</v>
      </c>
      <c r="J213" s="10" t="s">
        <v>678</v>
      </c>
      <c r="K213" s="9">
        <v>2053</v>
      </c>
      <c r="L213" s="19">
        <f>P213*0.03/12</f>
        <v>6154.021474999999</v>
      </c>
      <c r="M213" s="12">
        <v>0.03</v>
      </c>
      <c r="N213" s="15" t="s">
        <v>371</v>
      </c>
      <c r="O213" s="10" t="s">
        <v>679</v>
      </c>
      <c r="P213" s="16">
        <v>2461608.59</v>
      </c>
    </row>
    <row r="214" spans="5:16" ht="25.5">
      <c r="E214" s="9">
        <v>2317</v>
      </c>
      <c r="F214" s="10" t="s">
        <v>1490</v>
      </c>
      <c r="G214" s="13">
        <v>44546</v>
      </c>
      <c r="H214" s="9" t="s">
        <v>589</v>
      </c>
      <c r="I214" s="14">
        <v>45642</v>
      </c>
      <c r="J214" s="10" t="s">
        <v>680</v>
      </c>
      <c r="K214" s="9">
        <v>21</v>
      </c>
      <c r="L214" s="19">
        <f>P214*0.03/12</f>
        <v>219.979725</v>
      </c>
      <c r="M214" s="12">
        <v>0.03</v>
      </c>
      <c r="N214" s="10" t="s">
        <v>64</v>
      </c>
      <c r="O214" s="10" t="s">
        <v>681</v>
      </c>
      <c r="P214" s="16">
        <v>87991.89</v>
      </c>
    </row>
    <row r="215" spans="5:16" ht="140.25">
      <c r="E215" s="9">
        <v>2320</v>
      </c>
      <c r="F215" s="10" t="s">
        <v>319</v>
      </c>
      <c r="G215" s="13">
        <v>44552</v>
      </c>
      <c r="H215" s="9" t="s">
        <v>674</v>
      </c>
      <c r="I215" s="14">
        <v>45648</v>
      </c>
      <c r="J215" s="10" t="s">
        <v>682</v>
      </c>
      <c r="K215" s="9">
        <v>194</v>
      </c>
      <c r="L215" s="19">
        <f>(14762.79+937.32+937.32+937.32+951.12+951.12+951.12+856+856+856+856+856+1284+1265.4+843.6+2319.9+843.6+843.6+2319.9+2354+2354+4007.1)*0.03/12</f>
        <v>107.85802499999998</v>
      </c>
      <c r="M215" s="12">
        <v>0.03</v>
      </c>
      <c r="N215" s="15" t="s">
        <v>181</v>
      </c>
      <c r="O215" s="10" t="s">
        <v>1258</v>
      </c>
      <c r="P215" s="10" t="s">
        <v>1296</v>
      </c>
    </row>
    <row r="216" spans="5:16" ht="25.5">
      <c r="E216" s="9">
        <v>2322</v>
      </c>
      <c r="F216" s="10" t="s">
        <v>1491</v>
      </c>
      <c r="G216" s="13">
        <v>44589</v>
      </c>
      <c r="H216" s="9" t="s">
        <v>684</v>
      </c>
      <c r="I216" s="14">
        <v>45685</v>
      </c>
      <c r="J216" s="10" t="s">
        <v>685</v>
      </c>
      <c r="K216" s="9">
        <v>2636</v>
      </c>
      <c r="L216" s="19">
        <f>P216*0.03/12</f>
        <v>4442.0554</v>
      </c>
      <c r="M216" s="12">
        <v>0.03</v>
      </c>
      <c r="N216" s="10" t="s">
        <v>686</v>
      </c>
      <c r="O216" s="10" t="s">
        <v>687</v>
      </c>
      <c r="P216" s="16">
        <v>1776822.16</v>
      </c>
    </row>
    <row r="217" spans="5:16" ht="25.5">
      <c r="E217" s="9">
        <v>2323</v>
      </c>
      <c r="F217" s="10" t="s">
        <v>1492</v>
      </c>
      <c r="G217" s="13">
        <v>44589</v>
      </c>
      <c r="H217" s="9" t="s">
        <v>684</v>
      </c>
      <c r="I217" s="14">
        <v>45685</v>
      </c>
      <c r="J217" s="10" t="s">
        <v>685</v>
      </c>
      <c r="K217" s="9">
        <v>2462</v>
      </c>
      <c r="L217" s="19">
        <f>P217*0.03/12</f>
        <v>3771.6609000000003</v>
      </c>
      <c r="M217" s="12">
        <v>0.03</v>
      </c>
      <c r="N217" s="10" t="s">
        <v>686</v>
      </c>
      <c r="O217" s="10" t="s">
        <v>688</v>
      </c>
      <c r="P217" s="16">
        <v>1508664.36</v>
      </c>
    </row>
    <row r="218" spans="5:16" ht="25.5">
      <c r="E218" s="9" t="s">
        <v>689</v>
      </c>
      <c r="F218" s="10" t="s">
        <v>1493</v>
      </c>
      <c r="G218" s="13">
        <v>44595</v>
      </c>
      <c r="H218" s="9" t="s">
        <v>690</v>
      </c>
      <c r="I218" s="14">
        <v>45691</v>
      </c>
      <c r="J218" s="10" t="s">
        <v>87</v>
      </c>
      <c r="K218" s="9">
        <v>35</v>
      </c>
      <c r="L218" s="19">
        <f>P218*0.03/12</f>
        <v>291.367125</v>
      </c>
      <c r="M218" s="12">
        <v>0.03</v>
      </c>
      <c r="N218" s="10" t="s">
        <v>64</v>
      </c>
      <c r="O218" s="10" t="s">
        <v>88</v>
      </c>
      <c r="P218" s="16">
        <v>116546.85</v>
      </c>
    </row>
    <row r="219" spans="5:16" ht="25.5">
      <c r="E219" s="9" t="s">
        <v>691</v>
      </c>
      <c r="F219" s="10" t="s">
        <v>1494</v>
      </c>
      <c r="G219" s="13">
        <v>44595</v>
      </c>
      <c r="H219" s="9" t="s">
        <v>622</v>
      </c>
      <c r="I219" s="14">
        <v>45691</v>
      </c>
      <c r="J219" s="10" t="s">
        <v>692</v>
      </c>
      <c r="K219" s="9">
        <v>9</v>
      </c>
      <c r="L219" s="19">
        <f>L220</f>
        <v>101.73870000000001</v>
      </c>
      <c r="M219" s="12">
        <v>0.03</v>
      </c>
      <c r="N219" s="10" t="s">
        <v>64</v>
      </c>
      <c r="O219" s="10" t="s">
        <v>91</v>
      </c>
      <c r="P219" s="16">
        <f>P220</f>
        <v>40695.48</v>
      </c>
    </row>
    <row r="220" spans="5:16" ht="25.5">
      <c r="E220" s="9" t="s">
        <v>693</v>
      </c>
      <c r="F220" s="10" t="s">
        <v>1494</v>
      </c>
      <c r="G220" s="13">
        <v>44595</v>
      </c>
      <c r="H220" s="9" t="s">
        <v>622</v>
      </c>
      <c r="I220" s="14">
        <v>45691</v>
      </c>
      <c r="J220" s="10" t="s">
        <v>692</v>
      </c>
      <c r="K220" s="9">
        <v>9</v>
      </c>
      <c r="L220" s="19">
        <f>P220*0.03/12</f>
        <v>101.73870000000001</v>
      </c>
      <c r="M220" s="12">
        <v>0.03</v>
      </c>
      <c r="N220" s="10" t="s">
        <v>64</v>
      </c>
      <c r="O220" s="10" t="s">
        <v>90</v>
      </c>
      <c r="P220" s="16">
        <v>40695.48</v>
      </c>
    </row>
    <row r="221" spans="5:16" ht="25.5">
      <c r="E221" s="9" t="s">
        <v>694</v>
      </c>
      <c r="F221" s="10" t="s">
        <v>1495</v>
      </c>
      <c r="G221" s="13">
        <v>44595</v>
      </c>
      <c r="H221" s="9" t="s">
        <v>690</v>
      </c>
      <c r="I221" s="14">
        <v>45691</v>
      </c>
      <c r="J221" s="10" t="s">
        <v>695</v>
      </c>
      <c r="K221" s="9">
        <v>23</v>
      </c>
      <c r="L221" s="19">
        <f aca="true" t="shared" si="18" ref="L221:L226">P221*0.03/12</f>
        <v>183.7884</v>
      </c>
      <c r="M221" s="12">
        <v>0.03</v>
      </c>
      <c r="N221" s="10" t="s">
        <v>64</v>
      </c>
      <c r="O221" s="10" t="s">
        <v>78</v>
      </c>
      <c r="P221" s="16">
        <v>73515.36</v>
      </c>
    </row>
    <row r="222" spans="5:16" ht="25.5">
      <c r="E222" s="9" t="s">
        <v>696</v>
      </c>
      <c r="F222" s="10" t="s">
        <v>1496</v>
      </c>
      <c r="G222" s="13">
        <v>44595</v>
      </c>
      <c r="H222" s="9" t="s">
        <v>580</v>
      </c>
      <c r="I222" s="14">
        <v>46421</v>
      </c>
      <c r="J222" s="10" t="s">
        <v>697</v>
      </c>
      <c r="K222" s="9">
        <v>15</v>
      </c>
      <c r="L222" s="19">
        <f t="shared" si="18"/>
        <v>94.50337499999999</v>
      </c>
      <c r="M222" s="12">
        <v>0.03</v>
      </c>
      <c r="N222" s="10" t="s">
        <v>162</v>
      </c>
      <c r="O222" s="10" t="s">
        <v>92</v>
      </c>
      <c r="P222" s="16">
        <v>37801.35</v>
      </c>
    </row>
    <row r="223" spans="5:16" ht="25.5">
      <c r="E223" s="9" t="s">
        <v>698</v>
      </c>
      <c r="F223" s="10" t="s">
        <v>1497</v>
      </c>
      <c r="G223" s="13">
        <v>44595</v>
      </c>
      <c r="H223" s="9" t="s">
        <v>690</v>
      </c>
      <c r="I223" s="14">
        <v>45691</v>
      </c>
      <c r="J223" s="10" t="s">
        <v>123</v>
      </c>
      <c r="K223" s="9">
        <v>49</v>
      </c>
      <c r="L223" s="19">
        <f t="shared" si="18"/>
        <v>387.7566</v>
      </c>
      <c r="M223" s="12">
        <v>0.03</v>
      </c>
      <c r="N223" s="10" t="s">
        <v>64</v>
      </c>
      <c r="O223" s="10" t="s">
        <v>79</v>
      </c>
      <c r="P223" s="16">
        <v>155102.64</v>
      </c>
    </row>
    <row r="224" spans="5:16" ht="25.5">
      <c r="E224" s="9">
        <v>1896</v>
      </c>
      <c r="F224" s="10" t="s">
        <v>1498</v>
      </c>
      <c r="G224" s="13">
        <v>44595</v>
      </c>
      <c r="H224" s="9" t="s">
        <v>684</v>
      </c>
      <c r="I224" s="14">
        <v>45691</v>
      </c>
      <c r="J224" s="10" t="s">
        <v>699</v>
      </c>
      <c r="K224" s="9">
        <v>1381</v>
      </c>
      <c r="L224" s="19">
        <f t="shared" si="18"/>
        <v>8471.709975</v>
      </c>
      <c r="M224" s="12">
        <v>0.03</v>
      </c>
      <c r="N224" s="10" t="s">
        <v>64</v>
      </c>
      <c r="O224" s="10" t="s">
        <v>700</v>
      </c>
      <c r="P224" s="16">
        <v>3388683.99</v>
      </c>
    </row>
    <row r="225" spans="5:16" ht="25.5">
      <c r="E225" s="9" t="s">
        <v>702</v>
      </c>
      <c r="F225" s="10" t="s">
        <v>1499</v>
      </c>
      <c r="G225" s="13">
        <v>44595</v>
      </c>
      <c r="H225" s="9" t="s">
        <v>684</v>
      </c>
      <c r="I225" s="14">
        <v>45691</v>
      </c>
      <c r="J225" s="10" t="s">
        <v>701</v>
      </c>
      <c r="K225" s="9">
        <v>1478</v>
      </c>
      <c r="L225" s="19">
        <f t="shared" si="18"/>
        <v>9066.75405</v>
      </c>
      <c r="M225" s="12">
        <v>0.03</v>
      </c>
      <c r="N225" s="10" t="s">
        <v>64</v>
      </c>
      <c r="O225" s="10" t="s">
        <v>703</v>
      </c>
      <c r="P225" s="16">
        <v>3626701.62</v>
      </c>
    </row>
    <row r="226" spans="5:16" ht="25.5">
      <c r="E226" s="9" t="s">
        <v>704</v>
      </c>
      <c r="F226" s="10" t="s">
        <v>1500</v>
      </c>
      <c r="G226" s="13">
        <v>44728</v>
      </c>
      <c r="H226" s="9" t="s">
        <v>646</v>
      </c>
      <c r="I226" s="14">
        <v>48098</v>
      </c>
      <c r="J226" s="10" t="s">
        <v>705</v>
      </c>
      <c r="K226" s="9">
        <v>90000</v>
      </c>
      <c r="L226" s="19">
        <f t="shared" si="18"/>
        <v>159687</v>
      </c>
      <c r="M226" s="12">
        <v>0.03</v>
      </c>
      <c r="N226" s="10" t="s">
        <v>451</v>
      </c>
      <c r="O226" s="10" t="s">
        <v>93</v>
      </c>
      <c r="P226" s="16">
        <v>63874800</v>
      </c>
    </row>
    <row r="227" spans="5:16" ht="25.5">
      <c r="E227" s="9" t="s">
        <v>613</v>
      </c>
      <c r="F227" s="10" t="s">
        <v>706</v>
      </c>
      <c r="G227" s="13">
        <v>44599</v>
      </c>
      <c r="H227" s="9" t="s">
        <v>707</v>
      </c>
      <c r="I227" s="14">
        <v>45695</v>
      </c>
      <c r="J227" s="10" t="s">
        <v>614</v>
      </c>
      <c r="K227" s="9">
        <v>4696</v>
      </c>
      <c r="L227" s="19">
        <v>36791.4</v>
      </c>
      <c r="M227" s="12">
        <v>0.03</v>
      </c>
      <c r="N227" s="10" t="s">
        <v>64</v>
      </c>
      <c r="O227" s="10" t="s">
        <v>89</v>
      </c>
      <c r="P227" s="16">
        <v>10672270.48</v>
      </c>
    </row>
    <row r="228" spans="5:16" ht="25.5">
      <c r="E228" s="9">
        <v>2326</v>
      </c>
      <c r="F228" s="10" t="s">
        <v>1501</v>
      </c>
      <c r="G228" s="13">
        <v>44599</v>
      </c>
      <c r="H228" s="9" t="s">
        <v>683</v>
      </c>
      <c r="I228" s="14">
        <v>45695</v>
      </c>
      <c r="J228" s="10" t="s">
        <v>710</v>
      </c>
      <c r="K228" s="9">
        <v>277</v>
      </c>
      <c r="L228" s="19">
        <f>P228*0.03/12</f>
        <v>1525.9734499999997</v>
      </c>
      <c r="M228" s="12">
        <v>0.03</v>
      </c>
      <c r="N228" s="10" t="s">
        <v>64</v>
      </c>
      <c r="O228" s="10" t="s">
        <v>711</v>
      </c>
      <c r="P228" s="16">
        <v>610389.38</v>
      </c>
    </row>
    <row r="229" spans="5:16" ht="63.75">
      <c r="E229" s="9">
        <v>2327</v>
      </c>
      <c r="F229" s="10" t="s">
        <v>1502</v>
      </c>
      <c r="G229" s="13">
        <v>44671</v>
      </c>
      <c r="H229" s="9" t="s">
        <v>683</v>
      </c>
      <c r="I229" s="14">
        <v>45767</v>
      </c>
      <c r="J229" s="10" t="s">
        <v>712</v>
      </c>
      <c r="K229" s="9">
        <v>863</v>
      </c>
      <c r="L229" s="19">
        <f>P229*0.03/12</f>
        <v>2352.06335</v>
      </c>
      <c r="M229" s="12">
        <v>0.03</v>
      </c>
      <c r="N229" s="15" t="s">
        <v>713</v>
      </c>
      <c r="O229" s="10" t="s">
        <v>714</v>
      </c>
      <c r="P229" s="16">
        <v>940825.34</v>
      </c>
    </row>
    <row r="230" spans="5:16" ht="51">
      <c r="E230" s="9">
        <v>2329</v>
      </c>
      <c r="F230" s="10" t="s">
        <v>1503</v>
      </c>
      <c r="G230" s="13">
        <v>44623</v>
      </c>
      <c r="H230" s="9" t="s">
        <v>715</v>
      </c>
      <c r="I230" s="14">
        <v>45719</v>
      </c>
      <c r="J230" s="10" t="s">
        <v>175</v>
      </c>
      <c r="K230" s="9">
        <v>580</v>
      </c>
      <c r="L230" s="19">
        <f>P230*0.03/12</f>
        <v>2437.8704999999995</v>
      </c>
      <c r="M230" s="12">
        <v>0.03</v>
      </c>
      <c r="N230" s="10" t="s">
        <v>570</v>
      </c>
      <c r="O230" s="10" t="s">
        <v>716</v>
      </c>
      <c r="P230" s="16">
        <v>975148.2</v>
      </c>
    </row>
    <row r="231" spans="5:16" ht="38.25">
      <c r="E231" s="9">
        <v>2330</v>
      </c>
      <c r="F231" s="10" t="s">
        <v>1504</v>
      </c>
      <c r="G231" s="13">
        <v>44623</v>
      </c>
      <c r="H231" s="9" t="s">
        <v>683</v>
      </c>
      <c r="I231" s="14">
        <v>45719</v>
      </c>
      <c r="J231" s="10" t="s">
        <v>717</v>
      </c>
      <c r="K231" s="9">
        <v>300</v>
      </c>
      <c r="L231" s="19">
        <f>P231*0.07/12</f>
        <v>1392.6500000000003</v>
      </c>
      <c r="M231" s="12">
        <v>0.07</v>
      </c>
      <c r="N231" s="10" t="s">
        <v>718</v>
      </c>
      <c r="O231" s="10" t="s">
        <v>719</v>
      </c>
      <c r="P231" s="16">
        <v>238740</v>
      </c>
    </row>
    <row r="232" spans="5:16" ht="102">
      <c r="E232" s="9">
        <v>2331</v>
      </c>
      <c r="F232" s="10" t="s">
        <v>1505</v>
      </c>
      <c r="G232" s="13">
        <v>44726</v>
      </c>
      <c r="H232" s="9" t="s">
        <v>721</v>
      </c>
      <c r="I232" s="14" t="s">
        <v>566</v>
      </c>
      <c r="J232" s="10" t="s">
        <v>720</v>
      </c>
      <c r="K232" s="9">
        <v>389</v>
      </c>
      <c r="L232" s="19">
        <f>P232*0.03/12</f>
        <v>2614.64405</v>
      </c>
      <c r="M232" s="12">
        <v>0.03</v>
      </c>
      <c r="N232" s="10" t="s">
        <v>64</v>
      </c>
      <c r="O232" s="10" t="s">
        <v>135</v>
      </c>
      <c r="P232" s="16">
        <v>1045857.62</v>
      </c>
    </row>
    <row r="233" spans="5:16" ht="63.75">
      <c r="E233" s="9">
        <v>2332</v>
      </c>
      <c r="F233" s="10" t="s">
        <v>2</v>
      </c>
      <c r="G233" s="13">
        <v>44726</v>
      </c>
      <c r="H233" s="9" t="s">
        <v>722</v>
      </c>
      <c r="I233" s="14">
        <v>45822</v>
      </c>
      <c r="J233" s="10" t="s">
        <v>175</v>
      </c>
      <c r="K233" s="9">
        <v>185</v>
      </c>
      <c r="L233" s="19">
        <f>P233*0.03/12</f>
        <v>777.596625</v>
      </c>
      <c r="M233" s="12">
        <v>0.03</v>
      </c>
      <c r="N233" s="10" t="s">
        <v>570</v>
      </c>
      <c r="O233" s="10" t="s">
        <v>723</v>
      </c>
      <c r="P233" s="16">
        <v>311038.65</v>
      </c>
    </row>
    <row r="234" spans="5:16" ht="114.75">
      <c r="E234" s="9">
        <v>2335</v>
      </c>
      <c r="F234" s="10" t="s">
        <v>1506</v>
      </c>
      <c r="G234" s="13">
        <v>44728</v>
      </c>
      <c r="H234" s="9" t="s">
        <v>724</v>
      </c>
      <c r="I234" s="14">
        <v>45824</v>
      </c>
      <c r="J234" s="10" t="s">
        <v>725</v>
      </c>
      <c r="K234" s="9">
        <v>1500</v>
      </c>
      <c r="L234" s="19">
        <f>P234*0.03/12</f>
        <v>2941.3125</v>
      </c>
      <c r="M234" s="12">
        <v>0.03</v>
      </c>
      <c r="N234" s="10" t="s">
        <v>68</v>
      </c>
      <c r="O234" s="10" t="s">
        <v>726</v>
      </c>
      <c r="P234" s="16">
        <v>1176525</v>
      </c>
    </row>
    <row r="235" spans="5:16" ht="25.5">
      <c r="E235" s="9">
        <v>2344</v>
      </c>
      <c r="F235" s="10" t="s">
        <v>1507</v>
      </c>
      <c r="G235" s="13">
        <v>44746</v>
      </c>
      <c r="H235" s="9" t="s">
        <v>729</v>
      </c>
      <c r="I235" s="14">
        <v>45859</v>
      </c>
      <c r="J235" s="10" t="s">
        <v>730</v>
      </c>
      <c r="K235" s="9">
        <v>85</v>
      </c>
      <c r="L235" s="19">
        <f>P235*0.03/12</f>
        <v>832.857625</v>
      </c>
      <c r="M235" s="12">
        <v>0.03</v>
      </c>
      <c r="N235" s="10" t="s">
        <v>64</v>
      </c>
      <c r="O235" s="10" t="s">
        <v>731</v>
      </c>
      <c r="P235" s="16">
        <v>333143.05</v>
      </c>
    </row>
    <row r="236" spans="5:16" ht="63.75">
      <c r="E236" s="9">
        <v>2346</v>
      </c>
      <c r="F236" s="10" t="s">
        <v>1508</v>
      </c>
      <c r="G236" s="13">
        <v>44747</v>
      </c>
      <c r="H236" s="9" t="s">
        <v>732</v>
      </c>
      <c r="I236" s="14">
        <v>45843</v>
      </c>
      <c r="J236" s="10" t="s">
        <v>733</v>
      </c>
      <c r="K236" s="9">
        <v>1500</v>
      </c>
      <c r="L236" s="19">
        <f aca="true" t="shared" si="19" ref="L236:L241">P236*0.03/12</f>
        <v>5540.587500000001</v>
      </c>
      <c r="M236" s="12">
        <v>0.03</v>
      </c>
      <c r="N236" s="10" t="s">
        <v>570</v>
      </c>
      <c r="O236" s="10" t="s">
        <v>734</v>
      </c>
      <c r="P236" s="16">
        <v>2216235</v>
      </c>
    </row>
    <row r="237" spans="5:16" ht="63.75">
      <c r="E237" s="9">
        <v>2348</v>
      </c>
      <c r="F237" s="10" t="s">
        <v>1509</v>
      </c>
      <c r="G237" s="13">
        <v>44748</v>
      </c>
      <c r="H237" s="9" t="s">
        <v>735</v>
      </c>
      <c r="I237" s="14">
        <v>45844</v>
      </c>
      <c r="J237" s="10" t="s">
        <v>736</v>
      </c>
      <c r="K237" s="9">
        <v>5000</v>
      </c>
      <c r="L237" s="19">
        <f t="shared" si="19"/>
        <v>18468.625</v>
      </c>
      <c r="M237" s="12">
        <v>0.03</v>
      </c>
      <c r="N237" s="10" t="s">
        <v>570</v>
      </c>
      <c r="O237" s="10" t="s">
        <v>737</v>
      </c>
      <c r="P237" s="16">
        <v>7387450</v>
      </c>
    </row>
    <row r="238" spans="5:16" ht="25.5">
      <c r="E238" s="9">
        <v>2351</v>
      </c>
      <c r="F238" s="10" t="s">
        <v>1510</v>
      </c>
      <c r="G238" s="13">
        <v>44760</v>
      </c>
      <c r="H238" s="9" t="s">
        <v>740</v>
      </c>
      <c r="I238" s="14">
        <v>45856</v>
      </c>
      <c r="J238" s="10" t="s">
        <v>741</v>
      </c>
      <c r="K238" s="9">
        <v>26</v>
      </c>
      <c r="L238" s="19">
        <f t="shared" si="19"/>
        <v>244.53845</v>
      </c>
      <c r="M238" s="12">
        <v>0.03</v>
      </c>
      <c r="N238" s="10" t="s">
        <v>64</v>
      </c>
      <c r="O238" s="10" t="s">
        <v>742</v>
      </c>
      <c r="P238" s="16">
        <v>97815.38</v>
      </c>
    </row>
    <row r="239" spans="5:16" ht="25.5">
      <c r="E239" s="9" t="s">
        <v>745</v>
      </c>
      <c r="F239" s="10" t="s">
        <v>1511</v>
      </c>
      <c r="G239" s="13">
        <v>44770</v>
      </c>
      <c r="H239" s="9" t="s">
        <v>746</v>
      </c>
      <c r="I239" s="14">
        <v>45866</v>
      </c>
      <c r="J239" s="10" t="s">
        <v>747</v>
      </c>
      <c r="K239" s="9">
        <v>9</v>
      </c>
      <c r="L239" s="19">
        <f t="shared" si="19"/>
        <v>14.539499999999999</v>
      </c>
      <c r="M239" s="12">
        <v>0.03</v>
      </c>
      <c r="N239" s="10" t="s">
        <v>68</v>
      </c>
      <c r="O239" s="10" t="s">
        <v>748</v>
      </c>
      <c r="P239" s="16">
        <v>5815.8</v>
      </c>
    </row>
    <row r="240" spans="5:16" ht="38.25">
      <c r="E240" s="9" t="s">
        <v>749</v>
      </c>
      <c r="F240" s="10" t="s">
        <v>1512</v>
      </c>
      <c r="G240" s="13">
        <v>44770</v>
      </c>
      <c r="H240" s="9" t="s">
        <v>746</v>
      </c>
      <c r="I240" s="14">
        <v>45865</v>
      </c>
      <c r="J240" s="10" t="s">
        <v>750</v>
      </c>
      <c r="K240" s="9">
        <v>16</v>
      </c>
      <c r="L240" s="19">
        <f t="shared" si="19"/>
        <v>133.19639999999998</v>
      </c>
      <c r="M240" s="12">
        <v>0.03</v>
      </c>
      <c r="N240" s="10" t="s">
        <v>64</v>
      </c>
      <c r="O240" s="10" t="s">
        <v>751</v>
      </c>
      <c r="P240" s="16">
        <v>53278.56</v>
      </c>
    </row>
    <row r="241" spans="5:16" ht="25.5">
      <c r="E241" s="9" t="s">
        <v>752</v>
      </c>
      <c r="F241" s="10" t="s">
        <v>1513</v>
      </c>
      <c r="G241" s="13">
        <v>44770</v>
      </c>
      <c r="H241" s="9" t="s">
        <v>746</v>
      </c>
      <c r="I241" s="14">
        <v>45866</v>
      </c>
      <c r="J241" s="10" t="s">
        <v>753</v>
      </c>
      <c r="K241" s="9">
        <v>18</v>
      </c>
      <c r="L241" s="19">
        <f t="shared" si="19"/>
        <v>140.4369</v>
      </c>
      <c r="M241" s="12">
        <v>0.03</v>
      </c>
      <c r="N241" s="10" t="s">
        <v>64</v>
      </c>
      <c r="O241" s="10" t="s">
        <v>754</v>
      </c>
      <c r="P241" s="16">
        <v>56174.76</v>
      </c>
    </row>
    <row r="242" spans="5:16" ht="63.75">
      <c r="E242" s="9" t="s">
        <v>755</v>
      </c>
      <c r="F242" s="10" t="s">
        <v>1514</v>
      </c>
      <c r="G242" s="13">
        <v>44770</v>
      </c>
      <c r="H242" s="9" t="s">
        <v>756</v>
      </c>
      <c r="I242" s="14">
        <v>45866</v>
      </c>
      <c r="J242" s="10" t="s">
        <v>125</v>
      </c>
      <c r="K242" s="9">
        <v>190</v>
      </c>
      <c r="L242" s="19">
        <f>(9624.3+173237.4)*0.03/12</f>
        <v>457.15425</v>
      </c>
      <c r="M242" s="12">
        <v>0.03</v>
      </c>
      <c r="N242" s="10" t="s">
        <v>757</v>
      </c>
      <c r="O242" s="10" t="s">
        <v>758</v>
      </c>
      <c r="P242" s="16" t="s">
        <v>1246</v>
      </c>
    </row>
    <row r="243" spans="5:16" ht="25.5">
      <c r="E243" s="9" t="s">
        <v>759</v>
      </c>
      <c r="F243" s="10" t="s">
        <v>1515</v>
      </c>
      <c r="G243" s="13">
        <v>44771</v>
      </c>
      <c r="H243" s="9" t="s">
        <v>728</v>
      </c>
      <c r="I243" s="14">
        <v>45867</v>
      </c>
      <c r="J243" s="10" t="s">
        <v>760</v>
      </c>
      <c r="K243" s="9">
        <v>16</v>
      </c>
      <c r="L243" s="19">
        <f aca="true" t="shared" si="20" ref="L243:L248">P243*0.03/12</f>
        <v>127.8528</v>
      </c>
      <c r="M243" s="12">
        <v>0.03</v>
      </c>
      <c r="N243" s="10" t="s">
        <v>578</v>
      </c>
      <c r="O243" s="10" t="s">
        <v>761</v>
      </c>
      <c r="P243" s="16">
        <v>51141.12</v>
      </c>
    </row>
    <row r="244" spans="5:16" ht="25.5">
      <c r="E244" s="9" t="s">
        <v>762</v>
      </c>
      <c r="F244" s="10" t="s">
        <v>1516</v>
      </c>
      <c r="G244" s="13">
        <v>44771</v>
      </c>
      <c r="H244" s="9" t="s">
        <v>743</v>
      </c>
      <c r="I244" s="14">
        <v>45867</v>
      </c>
      <c r="J244" s="10" t="s">
        <v>763</v>
      </c>
      <c r="K244" s="9">
        <v>58</v>
      </c>
      <c r="L244" s="19">
        <f t="shared" si="20"/>
        <v>549.4644499999999</v>
      </c>
      <c r="M244" s="12">
        <v>0.03</v>
      </c>
      <c r="N244" s="10" t="s">
        <v>578</v>
      </c>
      <c r="O244" s="10" t="s">
        <v>764</v>
      </c>
      <c r="P244" s="16">
        <v>219785.78</v>
      </c>
    </row>
    <row r="245" spans="5:16" ht="25.5">
      <c r="E245" s="9">
        <v>887</v>
      </c>
      <c r="F245" s="10" t="s">
        <v>1517</v>
      </c>
      <c r="G245" s="13">
        <v>44782</v>
      </c>
      <c r="H245" s="9" t="s">
        <v>728</v>
      </c>
      <c r="I245" s="14">
        <v>45878</v>
      </c>
      <c r="J245" s="10" t="s">
        <v>765</v>
      </c>
      <c r="K245" s="9">
        <v>16</v>
      </c>
      <c r="L245" s="19">
        <f t="shared" si="20"/>
        <v>113.21839999999999</v>
      </c>
      <c r="M245" s="12">
        <v>0.03</v>
      </c>
      <c r="N245" s="10" t="s">
        <v>578</v>
      </c>
      <c r="O245" s="10" t="s">
        <v>766</v>
      </c>
      <c r="P245" s="16">
        <v>45287.36</v>
      </c>
    </row>
    <row r="246" spans="5:16" ht="64.5" customHeight="1">
      <c r="E246" s="9" t="s">
        <v>767</v>
      </c>
      <c r="F246" s="10" t="s">
        <v>1518</v>
      </c>
      <c r="G246" s="13">
        <v>44785</v>
      </c>
      <c r="H246" s="9" t="s">
        <v>728</v>
      </c>
      <c r="I246" s="14">
        <v>45881</v>
      </c>
      <c r="J246" s="10" t="s">
        <v>465</v>
      </c>
      <c r="K246" s="9">
        <v>767</v>
      </c>
      <c r="L246" s="19">
        <f t="shared" si="20"/>
        <v>4884.658675</v>
      </c>
      <c r="M246" s="12">
        <v>0.03</v>
      </c>
      <c r="N246" s="10" t="s">
        <v>768</v>
      </c>
      <c r="O246" s="10" t="s">
        <v>769</v>
      </c>
      <c r="P246" s="16">
        <v>1953863.47</v>
      </c>
    </row>
    <row r="247" spans="5:16" ht="25.5">
      <c r="E247" s="9">
        <v>1463</v>
      </c>
      <c r="F247" s="10" t="s">
        <v>1519</v>
      </c>
      <c r="G247" s="13">
        <v>44782</v>
      </c>
      <c r="H247" s="9" t="s">
        <v>746</v>
      </c>
      <c r="I247" s="14">
        <v>45879</v>
      </c>
      <c r="J247" s="10" t="s">
        <v>770</v>
      </c>
      <c r="K247" s="9">
        <v>571</v>
      </c>
      <c r="L247" s="19">
        <f t="shared" si="20"/>
        <v>3786.7720750000003</v>
      </c>
      <c r="M247" s="12">
        <v>0.03</v>
      </c>
      <c r="N247" s="10" t="s">
        <v>64</v>
      </c>
      <c r="O247" s="10" t="s">
        <v>771</v>
      </c>
      <c r="P247" s="16">
        <v>1514708.83</v>
      </c>
    </row>
    <row r="248" spans="5:16" ht="25.5">
      <c r="E248" s="9" t="s">
        <v>772</v>
      </c>
      <c r="F248" s="10" t="s">
        <v>1520</v>
      </c>
      <c r="G248" s="13">
        <v>44972</v>
      </c>
      <c r="H248" s="9" t="s">
        <v>728</v>
      </c>
      <c r="I248" s="14">
        <v>46068</v>
      </c>
      <c r="J248" s="10" t="s">
        <v>773</v>
      </c>
      <c r="K248" s="9">
        <v>26</v>
      </c>
      <c r="L248" s="19">
        <f t="shared" si="20"/>
        <v>56.382949999999994</v>
      </c>
      <c r="M248" s="12">
        <v>0.03</v>
      </c>
      <c r="N248" s="10" t="s">
        <v>48</v>
      </c>
      <c r="O248" s="10" t="s">
        <v>774</v>
      </c>
      <c r="P248" s="16">
        <v>22553.18</v>
      </c>
    </row>
    <row r="249" spans="5:16" ht="63.75">
      <c r="E249" s="9">
        <v>2354</v>
      </c>
      <c r="F249" s="10" t="s">
        <v>319</v>
      </c>
      <c r="G249" s="13">
        <v>44785</v>
      </c>
      <c r="H249" s="9" t="s">
        <v>738</v>
      </c>
      <c r="I249" s="14">
        <v>45881</v>
      </c>
      <c r="J249" s="10" t="s">
        <v>775</v>
      </c>
      <c r="K249" s="9">
        <v>278</v>
      </c>
      <c r="L249" s="19">
        <f>(51558.72+71650.96+28219.32)*0.03/12</f>
        <v>378.5725</v>
      </c>
      <c r="M249" s="12">
        <v>0.03</v>
      </c>
      <c r="N249" s="10" t="s">
        <v>776</v>
      </c>
      <c r="O249" s="10" t="s">
        <v>777</v>
      </c>
      <c r="P249" s="10" t="s">
        <v>1272</v>
      </c>
    </row>
    <row r="250" spans="5:16" ht="63.75">
      <c r="E250" s="9" t="s">
        <v>778</v>
      </c>
      <c r="F250" s="10" t="s">
        <v>1487</v>
      </c>
      <c r="G250" s="13">
        <v>44972</v>
      </c>
      <c r="H250" s="9" t="s">
        <v>779</v>
      </c>
      <c r="I250" s="14">
        <v>45426</v>
      </c>
      <c r="J250" s="10" t="s">
        <v>780</v>
      </c>
      <c r="K250" s="9">
        <v>203</v>
      </c>
      <c r="L250" s="19">
        <f aca="true" t="shared" si="21" ref="L250:L255">P250*0.03/12</f>
        <v>786.3357249999999</v>
      </c>
      <c r="M250" s="12">
        <v>0.03</v>
      </c>
      <c r="N250" s="10" t="s">
        <v>570</v>
      </c>
      <c r="O250" s="10" t="s">
        <v>610</v>
      </c>
      <c r="P250" s="16">
        <v>314534.29</v>
      </c>
    </row>
    <row r="251" spans="5:16" ht="63.75">
      <c r="E251" s="9" t="s">
        <v>781</v>
      </c>
      <c r="F251" s="10" t="s">
        <v>1487</v>
      </c>
      <c r="G251" s="13">
        <v>44972</v>
      </c>
      <c r="H251" s="9" t="s">
        <v>779</v>
      </c>
      <c r="I251" s="14">
        <v>45426</v>
      </c>
      <c r="J251" s="10" t="s">
        <v>780</v>
      </c>
      <c r="K251" s="9">
        <v>187</v>
      </c>
      <c r="L251" s="19">
        <f t="shared" si="21"/>
        <v>724.358525</v>
      </c>
      <c r="M251" s="12">
        <v>0.03</v>
      </c>
      <c r="N251" s="10" t="s">
        <v>570</v>
      </c>
      <c r="O251" s="10" t="s">
        <v>673</v>
      </c>
      <c r="P251" s="16">
        <v>289743.41</v>
      </c>
    </row>
    <row r="252" spans="5:16" ht="63.75">
      <c r="E252" s="9">
        <v>2356</v>
      </c>
      <c r="F252" s="10" t="s">
        <v>1521</v>
      </c>
      <c r="G252" s="13">
        <v>44798</v>
      </c>
      <c r="H252" s="9" t="s">
        <v>782</v>
      </c>
      <c r="I252" s="14">
        <v>45894</v>
      </c>
      <c r="J252" s="10" t="s">
        <v>175</v>
      </c>
      <c r="K252" s="9">
        <v>2020</v>
      </c>
      <c r="L252" s="19">
        <f t="shared" si="21"/>
        <v>8066.0115000000005</v>
      </c>
      <c r="M252" s="12">
        <v>0.03</v>
      </c>
      <c r="N252" s="10" t="s">
        <v>783</v>
      </c>
      <c r="O252" s="10" t="s">
        <v>784</v>
      </c>
      <c r="P252" s="16">
        <v>3226404.6</v>
      </c>
    </row>
    <row r="253" spans="5:16" ht="63.75">
      <c r="E253" s="9">
        <v>2175</v>
      </c>
      <c r="F253" s="10" t="s">
        <v>1522</v>
      </c>
      <c r="G253" s="13">
        <v>44806</v>
      </c>
      <c r="H253" s="9" t="s">
        <v>785</v>
      </c>
      <c r="I253" s="14" t="s">
        <v>566</v>
      </c>
      <c r="J253" s="10" t="s">
        <v>470</v>
      </c>
      <c r="K253" s="9">
        <v>4679</v>
      </c>
      <c r="L253" s="19">
        <f t="shared" si="21"/>
        <v>24191.716724999995</v>
      </c>
      <c r="M253" s="12">
        <v>0.03</v>
      </c>
      <c r="N253" s="10" t="s">
        <v>570</v>
      </c>
      <c r="O253" s="10" t="s">
        <v>471</v>
      </c>
      <c r="P253" s="16">
        <v>9676686.69</v>
      </c>
    </row>
    <row r="254" spans="5:16" ht="38.25">
      <c r="E254" s="9">
        <v>2357</v>
      </c>
      <c r="F254" s="10" t="s">
        <v>1523</v>
      </c>
      <c r="G254" s="13">
        <v>44806</v>
      </c>
      <c r="H254" s="9" t="s">
        <v>738</v>
      </c>
      <c r="I254" s="14">
        <v>45902</v>
      </c>
      <c r="J254" s="10" t="s">
        <v>786</v>
      </c>
      <c r="K254" s="9">
        <v>128</v>
      </c>
      <c r="L254" s="19">
        <f t="shared" si="21"/>
        <v>205.9072</v>
      </c>
      <c r="M254" s="12">
        <v>0.03</v>
      </c>
      <c r="N254" s="15" t="s">
        <v>181</v>
      </c>
      <c r="O254" s="10" t="s">
        <v>787</v>
      </c>
      <c r="P254" s="16">
        <v>82362.88</v>
      </c>
    </row>
    <row r="255" spans="5:16" ht="51">
      <c r="E255" s="9" t="s">
        <v>788</v>
      </c>
      <c r="F255" s="10" t="s">
        <v>1524</v>
      </c>
      <c r="G255" s="13">
        <v>44826</v>
      </c>
      <c r="H255" s="9" t="s">
        <v>790</v>
      </c>
      <c r="I255" s="14">
        <v>45812</v>
      </c>
      <c r="J255" s="10" t="s">
        <v>407</v>
      </c>
      <c r="K255" s="9">
        <v>1090</v>
      </c>
      <c r="L255" s="19">
        <f t="shared" si="21"/>
        <v>3903.48075</v>
      </c>
      <c r="M255" s="12">
        <v>0.03</v>
      </c>
      <c r="N255" s="10" t="s">
        <v>570</v>
      </c>
      <c r="O255" s="10" t="s">
        <v>791</v>
      </c>
      <c r="P255" s="16">
        <v>1561392.3</v>
      </c>
    </row>
    <row r="256" spans="5:16" ht="25.5">
      <c r="E256" s="9" t="s">
        <v>793</v>
      </c>
      <c r="F256" s="10" t="s">
        <v>1525</v>
      </c>
      <c r="G256" s="13">
        <v>44830</v>
      </c>
      <c r="H256" s="9" t="s">
        <v>789</v>
      </c>
      <c r="I256" s="14">
        <v>45926</v>
      </c>
      <c r="J256" s="10" t="s">
        <v>794</v>
      </c>
      <c r="K256" s="9">
        <v>22</v>
      </c>
      <c r="L256" s="19">
        <f aca="true" t="shared" si="22" ref="L256:L264">P256*0.03/12</f>
        <v>183.14505</v>
      </c>
      <c r="M256" s="12">
        <v>0.03</v>
      </c>
      <c r="N256" s="10" t="s">
        <v>64</v>
      </c>
      <c r="O256" s="10" t="s">
        <v>795</v>
      </c>
      <c r="P256" s="16">
        <v>73258.02</v>
      </c>
    </row>
    <row r="257" spans="5:16" ht="25.5">
      <c r="E257" s="9" t="s">
        <v>796</v>
      </c>
      <c r="F257" s="10" t="s">
        <v>1526</v>
      </c>
      <c r="G257" s="13">
        <v>44830</v>
      </c>
      <c r="H257" s="9" t="s">
        <v>797</v>
      </c>
      <c r="I257" s="14">
        <v>45926</v>
      </c>
      <c r="J257" s="10" t="s">
        <v>798</v>
      </c>
      <c r="K257" s="9">
        <v>24</v>
      </c>
      <c r="L257" s="19">
        <f t="shared" si="22"/>
        <v>191.77919999999997</v>
      </c>
      <c r="M257" s="12">
        <v>0.03</v>
      </c>
      <c r="N257" s="10" t="s">
        <v>64</v>
      </c>
      <c r="O257" s="10" t="s">
        <v>101</v>
      </c>
      <c r="P257" s="16">
        <v>76711.68</v>
      </c>
    </row>
    <row r="258" spans="5:16" ht="25.5">
      <c r="E258" s="9" t="s">
        <v>799</v>
      </c>
      <c r="F258" s="10" t="s">
        <v>1527</v>
      </c>
      <c r="G258" s="13">
        <v>44831</v>
      </c>
      <c r="H258" s="9" t="s">
        <v>797</v>
      </c>
      <c r="I258" s="14">
        <v>45927</v>
      </c>
      <c r="J258" s="10" t="s">
        <v>800</v>
      </c>
      <c r="K258" s="9">
        <v>17</v>
      </c>
      <c r="L258" s="19">
        <f t="shared" si="22"/>
        <v>192.1731</v>
      </c>
      <c r="M258" s="12">
        <v>0.03</v>
      </c>
      <c r="N258" s="10" t="s">
        <v>64</v>
      </c>
      <c r="O258" s="10" t="s">
        <v>108</v>
      </c>
      <c r="P258" s="16">
        <v>76869.24</v>
      </c>
    </row>
    <row r="259" spans="5:16" ht="25.5">
      <c r="E259" s="9" t="s">
        <v>801</v>
      </c>
      <c r="F259" s="10" t="s">
        <v>1528</v>
      </c>
      <c r="G259" s="13">
        <v>44834</v>
      </c>
      <c r="H259" s="9" t="s">
        <v>797</v>
      </c>
      <c r="I259" s="14">
        <v>45930</v>
      </c>
      <c r="J259" s="10" t="s">
        <v>802</v>
      </c>
      <c r="K259" s="9">
        <v>17</v>
      </c>
      <c r="L259" s="19">
        <f t="shared" si="22"/>
        <v>46.639925000000005</v>
      </c>
      <c r="M259" s="12">
        <v>0.03</v>
      </c>
      <c r="N259" s="10" t="s">
        <v>68</v>
      </c>
      <c r="O259" s="10" t="s">
        <v>803</v>
      </c>
      <c r="P259" s="16">
        <v>18655.97</v>
      </c>
    </row>
    <row r="260" spans="5:16" ht="25.5">
      <c r="E260" s="9" t="s">
        <v>804</v>
      </c>
      <c r="F260" s="10" t="s">
        <v>1529</v>
      </c>
      <c r="G260" s="13">
        <v>44834</v>
      </c>
      <c r="H260" s="9" t="s">
        <v>797</v>
      </c>
      <c r="I260" s="14">
        <v>45930</v>
      </c>
      <c r="J260" s="10" t="s">
        <v>805</v>
      </c>
      <c r="K260" s="9">
        <v>30</v>
      </c>
      <c r="L260" s="19">
        <f t="shared" si="22"/>
        <v>257.7945</v>
      </c>
      <c r="M260" s="12">
        <v>0.03</v>
      </c>
      <c r="N260" s="10" t="s">
        <v>64</v>
      </c>
      <c r="O260" s="10" t="s">
        <v>806</v>
      </c>
      <c r="P260" s="16">
        <v>103117.8</v>
      </c>
    </row>
    <row r="261" spans="5:16" ht="25.5">
      <c r="E261" s="9" t="s">
        <v>807</v>
      </c>
      <c r="F261" s="10" t="s">
        <v>1530</v>
      </c>
      <c r="G261" s="13">
        <v>44834</v>
      </c>
      <c r="H261" s="9" t="s">
        <v>797</v>
      </c>
      <c r="I261" s="14">
        <v>45930</v>
      </c>
      <c r="J261" s="10" t="s">
        <v>808</v>
      </c>
      <c r="K261" s="9">
        <v>6</v>
      </c>
      <c r="L261" s="19">
        <f t="shared" si="22"/>
        <v>35.59605</v>
      </c>
      <c r="M261" s="12">
        <v>0.03</v>
      </c>
      <c r="N261" s="10" t="s">
        <v>64</v>
      </c>
      <c r="O261" s="10" t="s">
        <v>109</v>
      </c>
      <c r="P261" s="16">
        <v>14238.42</v>
      </c>
    </row>
    <row r="262" spans="5:16" ht="25.5">
      <c r="E262" s="9" t="s">
        <v>809</v>
      </c>
      <c r="F262" s="10" t="s">
        <v>1531</v>
      </c>
      <c r="G262" s="13">
        <v>44834</v>
      </c>
      <c r="H262" s="9" t="s">
        <v>797</v>
      </c>
      <c r="I262" s="14">
        <v>45930</v>
      </c>
      <c r="J262" s="10" t="s">
        <v>808</v>
      </c>
      <c r="K262" s="9">
        <v>12</v>
      </c>
      <c r="L262" s="19">
        <f t="shared" si="22"/>
        <v>79.58189999999999</v>
      </c>
      <c r="M262" s="12">
        <v>0.03</v>
      </c>
      <c r="N262" s="10" t="s">
        <v>64</v>
      </c>
      <c r="O262" s="10" t="s">
        <v>224</v>
      </c>
      <c r="P262" s="16">
        <v>31832.76</v>
      </c>
    </row>
    <row r="263" spans="5:16" ht="25.5">
      <c r="E263" s="9" t="s">
        <v>810</v>
      </c>
      <c r="F263" s="10" t="s">
        <v>1532</v>
      </c>
      <c r="G263" s="13">
        <v>44837</v>
      </c>
      <c r="H263" s="9" t="s">
        <v>797</v>
      </c>
      <c r="I263" s="14">
        <v>45933</v>
      </c>
      <c r="J263" s="10" t="s">
        <v>811</v>
      </c>
      <c r="K263" s="9">
        <v>26</v>
      </c>
      <c r="L263" s="19">
        <f t="shared" si="22"/>
        <v>188.2127</v>
      </c>
      <c r="M263" s="12">
        <v>0.03</v>
      </c>
      <c r="N263" s="10" t="s">
        <v>64</v>
      </c>
      <c r="O263" s="10" t="s">
        <v>812</v>
      </c>
      <c r="P263" s="16">
        <v>75285.08</v>
      </c>
    </row>
    <row r="264" spans="5:16" ht="25.5">
      <c r="E264" s="9" t="s">
        <v>813</v>
      </c>
      <c r="F264" s="10" t="s">
        <v>1533</v>
      </c>
      <c r="G264" s="13">
        <v>44837</v>
      </c>
      <c r="H264" s="9" t="s">
        <v>797</v>
      </c>
      <c r="I264" s="14">
        <v>45933</v>
      </c>
      <c r="J264" s="10" t="s">
        <v>814</v>
      </c>
      <c r="K264" s="9">
        <v>28</v>
      </c>
      <c r="L264" s="19">
        <f t="shared" si="22"/>
        <v>261.2883</v>
      </c>
      <c r="M264" s="12">
        <v>0.03</v>
      </c>
      <c r="N264" s="10" t="s">
        <v>64</v>
      </c>
      <c r="O264" s="10" t="s">
        <v>815</v>
      </c>
      <c r="P264" s="16">
        <v>104515.32</v>
      </c>
    </row>
    <row r="265" spans="5:16" ht="89.25">
      <c r="E265" s="9">
        <v>2359</v>
      </c>
      <c r="F265" s="10" t="s">
        <v>1534</v>
      </c>
      <c r="G265" s="13">
        <v>44837</v>
      </c>
      <c r="H265" s="9" t="s">
        <v>792</v>
      </c>
      <c r="I265" s="14">
        <v>45933</v>
      </c>
      <c r="J265" s="10" t="s">
        <v>816</v>
      </c>
      <c r="K265" s="9">
        <v>1771</v>
      </c>
      <c r="L265" s="19" t="e">
        <f>#REF!*1.051</f>
        <v>#REF!</v>
      </c>
      <c r="M265" s="12">
        <v>0.07</v>
      </c>
      <c r="N265" s="10" t="s">
        <v>817</v>
      </c>
      <c r="O265" s="10" t="s">
        <v>818</v>
      </c>
      <c r="P265" s="16">
        <v>1160394.62</v>
      </c>
    </row>
    <row r="266" spans="5:16" ht="25.5">
      <c r="E266" s="9" t="s">
        <v>821</v>
      </c>
      <c r="F266" s="10" t="s">
        <v>1535</v>
      </c>
      <c r="G266" s="13">
        <v>44837</v>
      </c>
      <c r="H266" s="9" t="s">
        <v>792</v>
      </c>
      <c r="I266" s="14">
        <v>45933</v>
      </c>
      <c r="J266" s="10" t="s">
        <v>819</v>
      </c>
      <c r="K266" s="9">
        <v>26</v>
      </c>
      <c r="L266" s="19">
        <f>P266*0.03/12</f>
        <v>293.9118</v>
      </c>
      <c r="M266" s="12">
        <v>0.03</v>
      </c>
      <c r="N266" s="10" t="s">
        <v>64</v>
      </c>
      <c r="O266" s="10" t="s">
        <v>820</v>
      </c>
      <c r="P266" s="16">
        <v>117564.72</v>
      </c>
    </row>
    <row r="267" spans="5:16" ht="38.25">
      <c r="E267" s="9">
        <v>2361</v>
      </c>
      <c r="F267" s="10" t="s">
        <v>1536</v>
      </c>
      <c r="G267" s="13">
        <v>44841</v>
      </c>
      <c r="H267" s="9" t="s">
        <v>677</v>
      </c>
      <c r="I267" s="14">
        <v>45937</v>
      </c>
      <c r="J267" s="10" t="s">
        <v>822</v>
      </c>
      <c r="K267" s="9">
        <v>5599</v>
      </c>
      <c r="L267" s="19">
        <f>P267*0.03/12</f>
        <v>6774.929975</v>
      </c>
      <c r="M267" s="12">
        <v>0.03</v>
      </c>
      <c r="N267" s="10" t="s">
        <v>823</v>
      </c>
      <c r="O267" s="10" t="s">
        <v>824</v>
      </c>
      <c r="P267" s="16">
        <v>2709971.99</v>
      </c>
    </row>
    <row r="268" spans="5:16" ht="25.5">
      <c r="E268" s="9" t="s">
        <v>825</v>
      </c>
      <c r="F268" s="10" t="s">
        <v>1537</v>
      </c>
      <c r="G268" s="13">
        <v>44994</v>
      </c>
      <c r="H268" s="9" t="s">
        <v>826</v>
      </c>
      <c r="I268" s="14">
        <v>46090</v>
      </c>
      <c r="J268" s="10" t="s">
        <v>97</v>
      </c>
      <c r="K268" s="9">
        <v>6001</v>
      </c>
      <c r="L268" s="19">
        <f>P268*0.03/12</f>
        <v>36231.787625000004</v>
      </c>
      <c r="M268" s="12">
        <v>0.03</v>
      </c>
      <c r="N268" s="10" t="s">
        <v>64</v>
      </c>
      <c r="O268" s="10" t="s">
        <v>98</v>
      </c>
      <c r="P268" s="16">
        <v>14492715.05</v>
      </c>
    </row>
    <row r="269" spans="5:16" ht="25.5">
      <c r="E269" s="9" t="s">
        <v>827</v>
      </c>
      <c r="F269" s="10" t="s">
        <v>1538</v>
      </c>
      <c r="G269" s="13">
        <v>44851</v>
      </c>
      <c r="H269" s="9" t="s">
        <v>797</v>
      </c>
      <c r="I269" s="14">
        <v>45947</v>
      </c>
      <c r="J269" s="10" t="s">
        <v>99</v>
      </c>
      <c r="K269" s="9">
        <v>21</v>
      </c>
      <c r="L269" s="19">
        <f>P269*0.03/12</f>
        <v>141.523</v>
      </c>
      <c r="M269" s="12">
        <v>0.03</v>
      </c>
      <c r="N269" s="10" t="s">
        <v>64</v>
      </c>
      <c r="O269" s="10" t="s">
        <v>100</v>
      </c>
      <c r="P269" s="16">
        <v>56609.2</v>
      </c>
    </row>
    <row r="270" spans="5:16" ht="25.5">
      <c r="E270" s="9">
        <v>2363</v>
      </c>
      <c r="F270" s="10" t="s">
        <v>1539</v>
      </c>
      <c r="G270" s="13">
        <v>44851</v>
      </c>
      <c r="H270" s="9" t="s">
        <v>829</v>
      </c>
      <c r="I270" s="14">
        <v>45947</v>
      </c>
      <c r="J270" s="10" t="s">
        <v>830</v>
      </c>
      <c r="K270" s="9">
        <v>660</v>
      </c>
      <c r="L270" s="19">
        <f>(915177.6+762648)*0.03/12</f>
        <v>4194.564</v>
      </c>
      <c r="M270" s="12">
        <v>0.03</v>
      </c>
      <c r="N270" s="10" t="s">
        <v>831</v>
      </c>
      <c r="O270" s="10" t="s">
        <v>121</v>
      </c>
      <c r="P270" s="16" t="s">
        <v>1245</v>
      </c>
    </row>
    <row r="271" spans="5:16" ht="38.25">
      <c r="E271" s="9">
        <v>2365</v>
      </c>
      <c r="F271" s="10" t="s">
        <v>138</v>
      </c>
      <c r="G271" s="13">
        <v>44859</v>
      </c>
      <c r="H271" s="9" t="s">
        <v>828</v>
      </c>
      <c r="I271" s="14">
        <v>45955</v>
      </c>
      <c r="J271" s="10" t="s">
        <v>832</v>
      </c>
      <c r="K271" s="9">
        <v>660</v>
      </c>
      <c r="L271" s="19">
        <f>P271*0.03/12</f>
        <v>272.4871</v>
      </c>
      <c r="M271" s="12">
        <v>0.03</v>
      </c>
      <c r="N271" s="10" t="s">
        <v>833</v>
      </c>
      <c r="O271" s="10" t="s">
        <v>834</v>
      </c>
      <c r="P271" s="16">
        <v>108994.84</v>
      </c>
    </row>
    <row r="272" spans="5:16" ht="38.25">
      <c r="E272" s="9">
        <v>2366</v>
      </c>
      <c r="F272" s="10" t="s">
        <v>1540</v>
      </c>
      <c r="G272" s="13">
        <v>44859</v>
      </c>
      <c r="H272" s="9" t="s">
        <v>835</v>
      </c>
      <c r="I272" s="14">
        <v>45955</v>
      </c>
      <c r="J272" s="10" t="s">
        <v>836</v>
      </c>
      <c r="K272" s="9">
        <v>5263</v>
      </c>
      <c r="L272" s="19">
        <f>P272*0.03/12</f>
        <v>7075.971924999999</v>
      </c>
      <c r="M272" s="12">
        <v>0.03</v>
      </c>
      <c r="N272" s="10" t="s">
        <v>837</v>
      </c>
      <c r="O272" s="10" t="s">
        <v>838</v>
      </c>
      <c r="P272" s="16">
        <v>2830388.77</v>
      </c>
    </row>
    <row r="273" spans="5:16" ht="25.5">
      <c r="E273" s="9">
        <v>1887</v>
      </c>
      <c r="F273" s="10" t="s">
        <v>1541</v>
      </c>
      <c r="G273" s="13" t="s">
        <v>841</v>
      </c>
      <c r="H273" s="9" t="s">
        <v>835</v>
      </c>
      <c r="I273" s="14" t="s">
        <v>566</v>
      </c>
      <c r="J273" s="10" t="s">
        <v>842</v>
      </c>
      <c r="K273" s="9">
        <v>890</v>
      </c>
      <c r="L273" s="19">
        <f>P273*0.03/12</f>
        <v>2298.31375</v>
      </c>
      <c r="M273" s="12">
        <v>0.03</v>
      </c>
      <c r="N273" s="10" t="s">
        <v>843</v>
      </c>
      <c r="O273" s="10" t="s">
        <v>69</v>
      </c>
      <c r="P273" s="16">
        <v>919325.5</v>
      </c>
    </row>
    <row r="274" spans="5:16" ht="25.5">
      <c r="E274" s="9" t="s">
        <v>115</v>
      </c>
      <c r="F274" s="10" t="s">
        <v>1542</v>
      </c>
      <c r="G274" s="13">
        <v>44888</v>
      </c>
      <c r="H274" s="9" t="s">
        <v>846</v>
      </c>
      <c r="I274" s="14">
        <v>45984</v>
      </c>
      <c r="J274" s="10" t="s">
        <v>0</v>
      </c>
      <c r="K274" s="9">
        <v>3200</v>
      </c>
      <c r="L274" s="19" t="e">
        <f>#REF!*1.051</f>
        <v>#REF!</v>
      </c>
      <c r="M274" s="12">
        <v>0.03</v>
      </c>
      <c r="N274" s="10" t="s">
        <v>847</v>
      </c>
      <c r="O274" s="10" t="s">
        <v>116</v>
      </c>
      <c r="P274" s="16">
        <v>5509088</v>
      </c>
    </row>
    <row r="275" spans="5:16" ht="25.5">
      <c r="E275" s="9" t="s">
        <v>848</v>
      </c>
      <c r="F275" s="10" t="s">
        <v>1543</v>
      </c>
      <c r="G275" s="13">
        <v>44972</v>
      </c>
      <c r="H275" s="9" t="s">
        <v>846</v>
      </c>
      <c r="I275" s="14">
        <v>46068</v>
      </c>
      <c r="J275" s="10" t="s">
        <v>126</v>
      </c>
      <c r="K275" s="9">
        <v>60</v>
      </c>
      <c r="L275" s="19">
        <f>P275*0.03/12</f>
        <v>572.877</v>
      </c>
      <c r="M275" s="12">
        <v>0.03</v>
      </c>
      <c r="N275" s="10" t="s">
        <v>849</v>
      </c>
      <c r="O275" s="10" t="s">
        <v>127</v>
      </c>
      <c r="P275" s="16">
        <v>229150.8</v>
      </c>
    </row>
    <row r="276" spans="5:16" ht="25.5">
      <c r="E276" s="9" t="s">
        <v>850</v>
      </c>
      <c r="F276" s="10" t="s">
        <v>1544</v>
      </c>
      <c r="G276" s="13">
        <v>44901</v>
      </c>
      <c r="H276" s="9" t="s">
        <v>846</v>
      </c>
      <c r="I276" s="14">
        <v>45997</v>
      </c>
      <c r="J276" s="10" t="s">
        <v>123</v>
      </c>
      <c r="K276" s="9">
        <v>42</v>
      </c>
      <c r="L276" s="19">
        <f>P276*0.03/12</f>
        <v>332.3628</v>
      </c>
      <c r="M276" s="12">
        <v>0.03</v>
      </c>
      <c r="N276" s="10" t="s">
        <v>195</v>
      </c>
      <c r="O276" s="10" t="s">
        <v>124</v>
      </c>
      <c r="P276" s="16">
        <v>132945.12</v>
      </c>
    </row>
    <row r="277" spans="5:16" ht="25.5">
      <c r="E277" s="9" t="s">
        <v>851</v>
      </c>
      <c r="F277" s="10" t="s">
        <v>1545</v>
      </c>
      <c r="G277" s="13">
        <v>44901</v>
      </c>
      <c r="H277" s="9" t="s">
        <v>846</v>
      </c>
      <c r="I277" s="14">
        <v>45997</v>
      </c>
      <c r="J277" s="10" t="s">
        <v>106</v>
      </c>
      <c r="K277" s="9">
        <v>11</v>
      </c>
      <c r="L277" s="19">
        <f>P277*0.03/12</f>
        <v>93.78792499999999</v>
      </c>
      <c r="M277" s="12">
        <v>0.03</v>
      </c>
      <c r="N277" s="10" t="s">
        <v>195</v>
      </c>
      <c r="O277" s="10" t="s">
        <v>107</v>
      </c>
      <c r="P277" s="16">
        <v>37515.17</v>
      </c>
    </row>
    <row r="278" spans="5:16" ht="25.5">
      <c r="E278" s="9">
        <v>1415</v>
      </c>
      <c r="F278" s="10" t="s">
        <v>1546</v>
      </c>
      <c r="G278" s="13">
        <v>44901</v>
      </c>
      <c r="H278" s="9" t="s">
        <v>846</v>
      </c>
      <c r="I278" s="14">
        <v>45997</v>
      </c>
      <c r="J278" s="10" t="s">
        <v>117</v>
      </c>
      <c r="K278" s="9">
        <v>484</v>
      </c>
      <c r="L278" s="19">
        <f>P278*0.03/12</f>
        <v>3424.8565999999996</v>
      </c>
      <c r="M278" s="12">
        <v>0.03</v>
      </c>
      <c r="N278" s="10" t="s">
        <v>849</v>
      </c>
      <c r="O278" s="10" t="s">
        <v>118</v>
      </c>
      <c r="P278" s="16">
        <v>1369942.64</v>
      </c>
    </row>
    <row r="279" spans="5:16" ht="63.75">
      <c r="E279" s="9" t="s">
        <v>852</v>
      </c>
      <c r="F279" s="10" t="s">
        <v>1547</v>
      </c>
      <c r="G279" s="13">
        <v>44902</v>
      </c>
      <c r="H279" s="9" t="s">
        <v>846</v>
      </c>
      <c r="I279" s="14">
        <v>45998</v>
      </c>
      <c r="J279" s="10" t="s">
        <v>103</v>
      </c>
      <c r="K279" s="9">
        <v>1295</v>
      </c>
      <c r="L279" s="19">
        <f>P279*0.03/12</f>
        <v>6511.389499999998</v>
      </c>
      <c r="M279" s="12">
        <v>0.03</v>
      </c>
      <c r="N279" s="10" t="s">
        <v>839</v>
      </c>
      <c r="O279" s="10" t="s">
        <v>105</v>
      </c>
      <c r="P279" s="16">
        <v>2604555.8</v>
      </c>
    </row>
    <row r="280" spans="5:16" ht="38.25">
      <c r="E280" s="9">
        <v>2368</v>
      </c>
      <c r="F280" s="10" t="s">
        <v>138</v>
      </c>
      <c r="G280" s="13">
        <v>44901</v>
      </c>
      <c r="H280" s="9" t="s">
        <v>853</v>
      </c>
      <c r="I280" s="14">
        <v>45997</v>
      </c>
      <c r="J280" s="10" t="s">
        <v>705</v>
      </c>
      <c r="K280" s="9">
        <v>34</v>
      </c>
      <c r="L280" s="19">
        <v>21.08</v>
      </c>
      <c r="M280" s="12">
        <v>0.03</v>
      </c>
      <c r="N280" s="10" t="s">
        <v>27</v>
      </c>
      <c r="O280" s="10" t="s">
        <v>899</v>
      </c>
      <c r="P280" s="10" t="s">
        <v>1280</v>
      </c>
    </row>
    <row r="281" spans="5:16" ht="25.5">
      <c r="E281" s="9" t="s">
        <v>854</v>
      </c>
      <c r="F281" s="10" t="s">
        <v>1548</v>
      </c>
      <c r="G281" s="13">
        <v>44904</v>
      </c>
      <c r="H281" s="9" t="s">
        <v>846</v>
      </c>
      <c r="I281" s="14">
        <v>46000</v>
      </c>
      <c r="J281" s="10" t="s">
        <v>855</v>
      </c>
      <c r="K281" s="9">
        <v>154</v>
      </c>
      <c r="L281" s="19">
        <f>P281*0.03/12</f>
        <v>1218.6636</v>
      </c>
      <c r="M281" s="12">
        <v>0.03</v>
      </c>
      <c r="N281" s="10" t="s">
        <v>856</v>
      </c>
      <c r="O281" s="10" t="s">
        <v>857</v>
      </c>
      <c r="P281" s="16">
        <v>487465.44</v>
      </c>
    </row>
    <row r="282" spans="5:16" ht="25.5">
      <c r="E282" s="9" t="s">
        <v>858</v>
      </c>
      <c r="F282" s="10" t="s">
        <v>1548</v>
      </c>
      <c r="G282" s="13">
        <v>44907</v>
      </c>
      <c r="H282" s="9" t="s">
        <v>846</v>
      </c>
      <c r="I282" s="14">
        <v>46003</v>
      </c>
      <c r="J282" s="10" t="s">
        <v>855</v>
      </c>
      <c r="K282" s="9">
        <v>152</v>
      </c>
      <c r="L282" s="19">
        <f>P282*0.03/12</f>
        <v>1202.8367999999998</v>
      </c>
      <c r="M282" s="12">
        <v>0.03</v>
      </c>
      <c r="N282" s="10" t="s">
        <v>856</v>
      </c>
      <c r="O282" s="10" t="s">
        <v>859</v>
      </c>
      <c r="P282" s="16">
        <v>481134.72</v>
      </c>
    </row>
    <row r="283" spans="5:16" ht="25.5">
      <c r="E283" s="9" t="s">
        <v>860</v>
      </c>
      <c r="F283" s="10" t="s">
        <v>1549</v>
      </c>
      <c r="G283" s="13">
        <v>44972</v>
      </c>
      <c r="H283" s="9" t="s">
        <v>861</v>
      </c>
      <c r="I283" s="14">
        <v>46068</v>
      </c>
      <c r="J283" s="10" t="s">
        <v>862</v>
      </c>
      <c r="K283" s="9">
        <v>12</v>
      </c>
      <c r="L283" s="19">
        <f>P283*0.03/12</f>
        <v>107.38080000000001</v>
      </c>
      <c r="M283" s="12">
        <v>0.03</v>
      </c>
      <c r="N283" s="10" t="s">
        <v>856</v>
      </c>
      <c r="O283" s="10" t="s">
        <v>863</v>
      </c>
      <c r="P283" s="16">
        <v>42952.32</v>
      </c>
    </row>
    <row r="284" spans="5:16" ht="25.5">
      <c r="E284" s="9">
        <v>1595</v>
      </c>
      <c r="F284" s="10" t="s">
        <v>1550</v>
      </c>
      <c r="G284" s="13">
        <v>44986</v>
      </c>
      <c r="H284" s="9" t="s">
        <v>846</v>
      </c>
      <c r="I284" s="14">
        <v>45650</v>
      </c>
      <c r="J284" s="10" t="s">
        <v>864</v>
      </c>
      <c r="K284" s="9">
        <v>2000</v>
      </c>
      <c r="L284" s="19">
        <f>P284*0.03/12</f>
        <v>5302.8</v>
      </c>
      <c r="M284" s="12">
        <v>0.03</v>
      </c>
      <c r="N284" s="10" t="s">
        <v>68</v>
      </c>
      <c r="O284" s="10" t="s">
        <v>865</v>
      </c>
      <c r="P284" s="16">
        <v>2121120</v>
      </c>
    </row>
    <row r="285" spans="5:16" ht="63.75">
      <c r="E285" s="9" t="s">
        <v>866</v>
      </c>
      <c r="F285" s="10" t="s">
        <v>1551</v>
      </c>
      <c r="G285" s="13">
        <v>44909</v>
      </c>
      <c r="H285" s="9" t="s">
        <v>846</v>
      </c>
      <c r="I285" s="14">
        <v>46005</v>
      </c>
      <c r="J285" s="10" t="s">
        <v>193</v>
      </c>
      <c r="K285" s="9">
        <v>166</v>
      </c>
      <c r="L285" s="19">
        <f>P285*0.03/12</f>
        <v>476.2374</v>
      </c>
      <c r="M285" s="12">
        <v>0.03</v>
      </c>
      <c r="N285" s="10" t="s">
        <v>839</v>
      </c>
      <c r="O285" s="10" t="s">
        <v>110</v>
      </c>
      <c r="P285" s="16">
        <v>190494.96</v>
      </c>
    </row>
    <row r="286" spans="5:16" ht="25.5">
      <c r="E286" s="9">
        <v>2372</v>
      </c>
      <c r="F286" s="10" t="s">
        <v>1552</v>
      </c>
      <c r="G286" s="13" t="s">
        <v>1553</v>
      </c>
      <c r="H286" s="9" t="s">
        <v>867</v>
      </c>
      <c r="I286" s="14">
        <v>46005</v>
      </c>
      <c r="J286" s="10" t="s">
        <v>685</v>
      </c>
      <c r="K286" s="9">
        <v>2300</v>
      </c>
      <c r="L286" s="19">
        <f>(399532.56+1009861.44)*0.03/12</f>
        <v>3523.485</v>
      </c>
      <c r="M286" s="12">
        <v>0.03</v>
      </c>
      <c r="N286" s="10" t="s">
        <v>868</v>
      </c>
      <c r="O286" s="10" t="s">
        <v>869</v>
      </c>
      <c r="P286" s="16" t="s">
        <v>1247</v>
      </c>
    </row>
    <row r="287" spans="5:16" ht="25.5">
      <c r="E287" s="9" t="s">
        <v>870</v>
      </c>
      <c r="F287" s="10" t="s">
        <v>1554</v>
      </c>
      <c r="G287" s="13">
        <v>44910</v>
      </c>
      <c r="H287" s="9" t="s">
        <v>871</v>
      </c>
      <c r="I287" s="14">
        <v>46006</v>
      </c>
      <c r="J287" s="10" t="s">
        <v>872</v>
      </c>
      <c r="K287" s="9">
        <v>1000</v>
      </c>
      <c r="L287" s="19">
        <f aca="true" t="shared" si="23" ref="L287:L292">P287*0.03/12</f>
        <v>2506.7</v>
      </c>
      <c r="M287" s="12">
        <v>0.03</v>
      </c>
      <c r="N287" s="10" t="s">
        <v>68</v>
      </c>
      <c r="O287" s="10" t="s">
        <v>122</v>
      </c>
      <c r="P287" s="16">
        <v>1002680</v>
      </c>
    </row>
    <row r="288" spans="5:16" ht="25.5">
      <c r="E288" s="9">
        <v>2373</v>
      </c>
      <c r="F288" s="13" t="s">
        <v>1555</v>
      </c>
      <c r="G288" s="13">
        <v>44965</v>
      </c>
      <c r="H288" s="9" t="s">
        <v>835</v>
      </c>
      <c r="I288" s="14">
        <v>46061</v>
      </c>
      <c r="J288" s="10" t="s">
        <v>175</v>
      </c>
      <c r="K288" s="9">
        <v>132</v>
      </c>
      <c r="L288" s="19">
        <f t="shared" si="23"/>
        <v>258.91799999999995</v>
      </c>
      <c r="M288" s="12">
        <v>0.03</v>
      </c>
      <c r="N288" s="10" t="s">
        <v>68</v>
      </c>
      <c r="O288" s="10" t="s">
        <v>873</v>
      </c>
      <c r="P288" s="16">
        <v>103567.2</v>
      </c>
    </row>
    <row r="289" spans="5:16" ht="25.5">
      <c r="E289" s="9">
        <v>2374</v>
      </c>
      <c r="F289" s="10" t="s">
        <v>1507</v>
      </c>
      <c r="G289" s="13" t="s">
        <v>970</v>
      </c>
      <c r="H289" s="9" t="s">
        <v>874</v>
      </c>
      <c r="I289" s="14">
        <v>46061</v>
      </c>
      <c r="J289" s="10" t="s">
        <v>730</v>
      </c>
      <c r="K289" s="9">
        <v>31</v>
      </c>
      <c r="L289" s="19">
        <f t="shared" si="23"/>
        <v>303.748075</v>
      </c>
      <c r="M289" s="12">
        <v>0.03</v>
      </c>
      <c r="N289" s="10" t="s">
        <v>64</v>
      </c>
      <c r="O289" s="10" t="s">
        <v>875</v>
      </c>
      <c r="P289" s="16">
        <v>121499.23</v>
      </c>
    </row>
    <row r="290" spans="5:16" ht="25.5">
      <c r="E290" s="9" t="s">
        <v>876</v>
      </c>
      <c r="F290" s="10" t="s">
        <v>1556</v>
      </c>
      <c r="G290" s="13">
        <v>44915</v>
      </c>
      <c r="H290" s="9" t="s">
        <v>846</v>
      </c>
      <c r="I290" s="14">
        <v>46011</v>
      </c>
      <c r="J290" s="10" t="s">
        <v>877</v>
      </c>
      <c r="K290" s="9">
        <v>487</v>
      </c>
      <c r="L290" s="19">
        <f t="shared" si="23"/>
        <v>3187.6463249999997</v>
      </c>
      <c r="M290" s="12">
        <v>0.03</v>
      </c>
      <c r="N290" s="10" t="s">
        <v>64</v>
      </c>
      <c r="O290" s="10" t="s">
        <v>95</v>
      </c>
      <c r="P290" s="16">
        <v>1275058.53</v>
      </c>
    </row>
    <row r="291" spans="5:16" ht="25.5">
      <c r="E291" s="9" t="s">
        <v>878</v>
      </c>
      <c r="F291" s="10" t="s">
        <v>1557</v>
      </c>
      <c r="G291" s="13">
        <v>44915</v>
      </c>
      <c r="H291" s="9" t="s">
        <v>846</v>
      </c>
      <c r="I291" s="14">
        <v>46011</v>
      </c>
      <c r="J291" s="10" t="s">
        <v>879</v>
      </c>
      <c r="K291" s="9">
        <v>109</v>
      </c>
      <c r="L291" s="19">
        <f t="shared" si="23"/>
        <v>1106.4262999999999</v>
      </c>
      <c r="M291" s="12">
        <v>0.03</v>
      </c>
      <c r="N291" s="10" t="s">
        <v>880</v>
      </c>
      <c r="O291" s="10" t="s">
        <v>881</v>
      </c>
      <c r="P291" s="16">
        <v>442570.52</v>
      </c>
    </row>
    <row r="292" spans="5:16" ht="25.5">
      <c r="E292" s="9">
        <v>2375</v>
      </c>
      <c r="F292" s="10" t="s">
        <v>1558</v>
      </c>
      <c r="G292" s="13" t="s">
        <v>1559</v>
      </c>
      <c r="H292" s="9" t="s">
        <v>861</v>
      </c>
      <c r="I292" s="14">
        <v>46011</v>
      </c>
      <c r="J292" s="10" t="s">
        <v>685</v>
      </c>
      <c r="K292" s="9">
        <v>2356</v>
      </c>
      <c r="L292" s="19">
        <f t="shared" si="23"/>
        <v>3609.2742</v>
      </c>
      <c r="M292" s="12">
        <v>0.03</v>
      </c>
      <c r="N292" s="10" t="s">
        <v>357</v>
      </c>
      <c r="O292" s="10" t="s">
        <v>882</v>
      </c>
      <c r="P292" s="16">
        <v>1443709.68</v>
      </c>
    </row>
    <row r="293" spans="5:16" ht="63.75">
      <c r="E293" s="9">
        <v>2377</v>
      </c>
      <c r="F293" s="10" t="s">
        <v>138</v>
      </c>
      <c r="G293" s="13">
        <v>44915</v>
      </c>
      <c r="H293" s="9" t="s">
        <v>874</v>
      </c>
      <c r="I293" s="14">
        <v>46011</v>
      </c>
      <c r="J293" s="10" t="s">
        <v>883</v>
      </c>
      <c r="K293" s="9">
        <v>859</v>
      </c>
      <c r="L293" s="19">
        <v>1108.47</v>
      </c>
      <c r="M293" s="12">
        <v>0.03</v>
      </c>
      <c r="N293" s="10" t="s">
        <v>27</v>
      </c>
      <c r="O293" s="10" t="s">
        <v>884</v>
      </c>
      <c r="P293" s="10" t="s">
        <v>1279</v>
      </c>
    </row>
    <row r="294" spans="5:16" ht="76.5">
      <c r="E294" s="9">
        <v>2378</v>
      </c>
      <c r="F294" s="10" t="s">
        <v>138</v>
      </c>
      <c r="G294" s="13">
        <v>44915</v>
      </c>
      <c r="H294" s="9" t="s">
        <v>874</v>
      </c>
      <c r="I294" s="14">
        <v>46011</v>
      </c>
      <c r="J294" s="10" t="s">
        <v>883</v>
      </c>
      <c r="K294" s="9">
        <v>855</v>
      </c>
      <c r="L294" s="19">
        <f>(61647.41+25831+40586.68+18961.24+65945.88+31845.16+29179.68+24404.64+77361.43+54858.4)*0.03/12</f>
        <v>1076.5538</v>
      </c>
      <c r="M294" s="12">
        <v>0.03</v>
      </c>
      <c r="N294" s="10" t="s">
        <v>27</v>
      </c>
      <c r="O294" s="10" t="s">
        <v>885</v>
      </c>
      <c r="P294" s="10" t="s">
        <v>1278</v>
      </c>
    </row>
    <row r="295" spans="5:16" ht="25.5">
      <c r="E295" s="9" t="s">
        <v>886</v>
      </c>
      <c r="F295" s="10" t="s">
        <v>1560</v>
      </c>
      <c r="G295" s="13">
        <v>44917</v>
      </c>
      <c r="H295" s="9" t="s">
        <v>846</v>
      </c>
      <c r="I295" s="14">
        <v>46013</v>
      </c>
      <c r="J295" s="10" t="s">
        <v>887</v>
      </c>
      <c r="K295" s="9">
        <v>313</v>
      </c>
      <c r="L295" s="19">
        <f>P295*0.03/12</f>
        <v>2466.7529999999997</v>
      </c>
      <c r="M295" s="12">
        <v>0.03</v>
      </c>
      <c r="N295" s="10" t="s">
        <v>64</v>
      </c>
      <c r="O295" s="10" t="s">
        <v>888</v>
      </c>
      <c r="P295" s="16">
        <v>986701.2</v>
      </c>
    </row>
    <row r="296" spans="5:16" ht="51">
      <c r="E296" s="9" t="s">
        <v>889</v>
      </c>
      <c r="F296" s="10" t="s">
        <v>136</v>
      </c>
      <c r="G296" s="13">
        <v>44917</v>
      </c>
      <c r="H296" s="9" t="s">
        <v>846</v>
      </c>
      <c r="I296" s="14">
        <v>48570</v>
      </c>
      <c r="J296" s="10" t="s">
        <v>890</v>
      </c>
      <c r="K296" s="9">
        <v>6330</v>
      </c>
      <c r="L296" s="19">
        <f>P296*0.07/12</f>
        <v>20222.3455</v>
      </c>
      <c r="M296" s="12">
        <v>0.07</v>
      </c>
      <c r="N296" s="10" t="s">
        <v>891</v>
      </c>
      <c r="O296" s="10" t="s">
        <v>137</v>
      </c>
      <c r="P296" s="16">
        <v>3466687.8</v>
      </c>
    </row>
    <row r="297" spans="5:16" ht="38.25">
      <c r="E297" s="9">
        <v>2379</v>
      </c>
      <c r="F297" s="10" t="s">
        <v>1561</v>
      </c>
      <c r="G297" s="13">
        <v>44917</v>
      </c>
      <c r="H297" s="9" t="s">
        <v>529</v>
      </c>
      <c r="I297" s="14">
        <v>46743</v>
      </c>
      <c r="J297" s="10" t="s">
        <v>727</v>
      </c>
      <c r="K297" s="9">
        <v>1100</v>
      </c>
      <c r="L297" s="19" t="e">
        <f>#REF!</f>
        <v>#REF!</v>
      </c>
      <c r="M297" s="12">
        <v>0.03</v>
      </c>
      <c r="N297" s="10" t="s">
        <v>608</v>
      </c>
      <c r="O297" s="10" t="s">
        <v>892</v>
      </c>
      <c r="P297" s="16">
        <v>1260589</v>
      </c>
    </row>
    <row r="298" spans="5:16" ht="38.25">
      <c r="E298" s="9">
        <v>2381</v>
      </c>
      <c r="F298" s="10" t="s">
        <v>138</v>
      </c>
      <c r="G298" s="13">
        <v>44915</v>
      </c>
      <c r="H298" s="9" t="s">
        <v>874</v>
      </c>
      <c r="I298" s="14">
        <v>46011</v>
      </c>
      <c r="J298" s="10" t="s">
        <v>893</v>
      </c>
      <c r="K298" s="9">
        <v>45</v>
      </c>
      <c r="L298" s="19">
        <f>P298*0.03/12</f>
        <v>76.73495</v>
      </c>
      <c r="M298" s="12">
        <v>0.03</v>
      </c>
      <c r="N298" s="10" t="s">
        <v>27</v>
      </c>
      <c r="O298" s="10" t="s">
        <v>898</v>
      </c>
      <c r="P298" s="16">
        <v>30693.98</v>
      </c>
    </row>
    <row r="299" spans="5:16" ht="102">
      <c r="E299" s="9">
        <v>2382</v>
      </c>
      <c r="F299" s="10" t="s">
        <v>138</v>
      </c>
      <c r="G299" s="13">
        <v>44915</v>
      </c>
      <c r="H299" s="9" t="s">
        <v>874</v>
      </c>
      <c r="I299" s="14">
        <v>46014</v>
      </c>
      <c r="J299" s="10" t="s">
        <v>1179</v>
      </c>
      <c r="K299" s="9">
        <v>273</v>
      </c>
      <c r="L299" s="19">
        <f>(36507.92+3430.27+1225.1+1289.58+1289.58+1289.58+5932.05+1382.59+1382.59+1432.83+1432.83+1289.58+5932.05+1289.58+3610.82)*0.03/12</f>
        <v>171.79237500000002</v>
      </c>
      <c r="M299" s="12">
        <v>0.03</v>
      </c>
      <c r="N299" s="10" t="s">
        <v>27</v>
      </c>
      <c r="O299" s="10" t="s">
        <v>894</v>
      </c>
      <c r="P299" s="10" t="s">
        <v>1277</v>
      </c>
    </row>
    <row r="300" spans="5:16" ht="25.5">
      <c r="E300" s="9" t="s">
        <v>895</v>
      </c>
      <c r="F300" s="10" t="s">
        <v>1562</v>
      </c>
      <c r="G300" s="13">
        <v>44922</v>
      </c>
      <c r="H300" s="9" t="s">
        <v>846</v>
      </c>
      <c r="I300" s="14">
        <v>46018</v>
      </c>
      <c r="J300" s="10" t="s">
        <v>128</v>
      </c>
      <c r="K300" s="9">
        <v>25</v>
      </c>
      <c r="L300" s="19">
        <f>P300*0.03/12</f>
        <v>132.918125</v>
      </c>
      <c r="M300" s="12">
        <v>0.03</v>
      </c>
      <c r="N300" s="10" t="s">
        <v>64</v>
      </c>
      <c r="O300" s="10" t="s">
        <v>129</v>
      </c>
      <c r="P300" s="16">
        <v>53167.25</v>
      </c>
    </row>
    <row r="301" spans="5:16" ht="25.5">
      <c r="E301" s="9" t="s">
        <v>896</v>
      </c>
      <c r="F301" s="10" t="s">
        <v>1563</v>
      </c>
      <c r="G301" s="13">
        <v>44922</v>
      </c>
      <c r="H301" s="9" t="s">
        <v>846</v>
      </c>
      <c r="I301" s="14">
        <v>46018</v>
      </c>
      <c r="J301" s="10" t="s">
        <v>131</v>
      </c>
      <c r="K301" s="9">
        <v>20</v>
      </c>
      <c r="L301" s="19">
        <f>P301*0.03/12</f>
        <v>190.95900000000003</v>
      </c>
      <c r="M301" s="12">
        <v>0.03</v>
      </c>
      <c r="N301" s="10" t="s">
        <v>64</v>
      </c>
      <c r="O301" s="10" t="s">
        <v>132</v>
      </c>
      <c r="P301" s="16">
        <v>76383.6</v>
      </c>
    </row>
    <row r="302" spans="5:16" ht="63.75">
      <c r="E302" s="9">
        <v>2383</v>
      </c>
      <c r="F302" s="10" t="s">
        <v>1564</v>
      </c>
      <c r="G302" s="13">
        <v>44922</v>
      </c>
      <c r="H302" s="9" t="s">
        <v>861</v>
      </c>
      <c r="I302" s="14">
        <v>46018</v>
      </c>
      <c r="J302" s="10" t="s">
        <v>727</v>
      </c>
      <c r="K302" s="9">
        <v>3887</v>
      </c>
      <c r="L302" s="19">
        <f>P302*0.03/12</f>
        <v>10579.345075</v>
      </c>
      <c r="M302" s="12">
        <v>0.03</v>
      </c>
      <c r="N302" s="10" t="s">
        <v>839</v>
      </c>
      <c r="O302" s="10" t="s">
        <v>897</v>
      </c>
      <c r="P302" s="16">
        <v>4231738.03</v>
      </c>
    </row>
    <row r="303" spans="5:16" ht="25.5">
      <c r="E303" s="9">
        <v>2384</v>
      </c>
      <c r="F303" s="10" t="s">
        <v>1565</v>
      </c>
      <c r="G303" s="13">
        <v>44957</v>
      </c>
      <c r="H303" s="9" t="s">
        <v>901</v>
      </c>
      <c r="I303" s="14">
        <v>46053</v>
      </c>
      <c r="J303" s="10" t="s">
        <v>902</v>
      </c>
      <c r="K303" s="9">
        <v>58</v>
      </c>
      <c r="L303" s="19">
        <f>P303*0.03/12</f>
        <v>155.7503</v>
      </c>
      <c r="M303" s="12">
        <v>0.03</v>
      </c>
      <c r="N303" s="10" t="s">
        <v>903</v>
      </c>
      <c r="O303" s="10" t="s">
        <v>904</v>
      </c>
      <c r="P303" s="16">
        <v>62300.12</v>
      </c>
    </row>
    <row r="304" spans="5:16" ht="38.25">
      <c r="E304" s="9">
        <v>2385</v>
      </c>
      <c r="F304" s="10" t="s">
        <v>1363</v>
      </c>
      <c r="G304" s="13">
        <v>44959</v>
      </c>
      <c r="H304" s="9" t="s">
        <v>905</v>
      </c>
      <c r="I304" s="14">
        <v>46055</v>
      </c>
      <c r="J304" s="10" t="s">
        <v>906</v>
      </c>
      <c r="K304" s="9">
        <v>30</v>
      </c>
      <c r="L304" s="19">
        <f>P304*0.03/12</f>
        <v>27.75375</v>
      </c>
      <c r="M304" s="12">
        <v>0.03</v>
      </c>
      <c r="N304" s="10" t="s">
        <v>27</v>
      </c>
      <c r="O304" s="10" t="s">
        <v>907</v>
      </c>
      <c r="P304" s="16">
        <v>11101.5</v>
      </c>
    </row>
    <row r="305" spans="5:16" ht="25.5">
      <c r="E305" s="9" t="s">
        <v>908</v>
      </c>
      <c r="F305" s="10" t="s">
        <v>1566</v>
      </c>
      <c r="G305" s="13">
        <v>44960</v>
      </c>
      <c r="H305" s="9" t="s">
        <v>909</v>
      </c>
      <c r="I305" s="14">
        <v>46056</v>
      </c>
      <c r="J305" s="10" t="s">
        <v>910</v>
      </c>
      <c r="K305" s="9">
        <v>69</v>
      </c>
      <c r="L305" s="19">
        <f>(84887.36+23874.57+74276.44)*0.03/12</f>
        <v>457.595925</v>
      </c>
      <c r="M305" s="12">
        <v>0.03</v>
      </c>
      <c r="N305" s="10" t="s">
        <v>64</v>
      </c>
      <c r="O305" s="10" t="s">
        <v>911</v>
      </c>
      <c r="P305" s="16" t="s">
        <v>1244</v>
      </c>
    </row>
    <row r="306" spans="5:16" ht="25.5">
      <c r="E306" s="9" t="s">
        <v>912</v>
      </c>
      <c r="F306" s="10" t="s">
        <v>1567</v>
      </c>
      <c r="G306" s="13">
        <v>44960</v>
      </c>
      <c r="H306" s="9" t="s">
        <v>909</v>
      </c>
      <c r="I306" s="14">
        <v>46056</v>
      </c>
      <c r="J306" s="10" t="s">
        <v>913</v>
      </c>
      <c r="K306" s="9">
        <v>70</v>
      </c>
      <c r="L306" s="19">
        <f>P306*0.03/12</f>
        <v>653.22075</v>
      </c>
      <c r="M306" s="12">
        <v>0.03</v>
      </c>
      <c r="N306" s="10" t="s">
        <v>64</v>
      </c>
      <c r="O306" s="10" t="s">
        <v>914</v>
      </c>
      <c r="P306" s="16">
        <v>261288.3</v>
      </c>
    </row>
    <row r="307" spans="5:16" ht="25.5">
      <c r="E307" s="9">
        <v>2388</v>
      </c>
      <c r="F307" s="10" t="s">
        <v>1568</v>
      </c>
      <c r="G307" s="13">
        <v>44964</v>
      </c>
      <c r="H307" s="9" t="s">
        <v>683</v>
      </c>
      <c r="I307" s="14">
        <v>46060</v>
      </c>
      <c r="J307" s="10" t="s">
        <v>917</v>
      </c>
      <c r="K307" s="9">
        <v>9641</v>
      </c>
      <c r="L307" s="19"/>
      <c r="M307" s="12">
        <v>0.03</v>
      </c>
      <c r="N307" s="10" t="s">
        <v>68</v>
      </c>
      <c r="O307" s="10" t="s">
        <v>918</v>
      </c>
      <c r="P307" s="16">
        <v>13727241.44</v>
      </c>
    </row>
    <row r="308" spans="5:16" ht="89.25">
      <c r="E308" s="9">
        <v>2389</v>
      </c>
      <c r="F308" s="10" t="s">
        <v>1569</v>
      </c>
      <c r="G308" s="13">
        <v>44964</v>
      </c>
      <c r="H308" s="9" t="s">
        <v>853</v>
      </c>
      <c r="I308" s="14">
        <v>46060</v>
      </c>
      <c r="J308" s="10" t="s">
        <v>919</v>
      </c>
      <c r="K308" s="9">
        <v>851</v>
      </c>
      <c r="L308" s="19">
        <f>P308*0.07/12</f>
        <v>2390.3455333333336</v>
      </c>
      <c r="M308" s="12">
        <v>0.07</v>
      </c>
      <c r="N308" s="10" t="s">
        <v>817</v>
      </c>
      <c r="O308" s="10" t="s">
        <v>937</v>
      </c>
      <c r="P308" s="16">
        <v>409773.52</v>
      </c>
    </row>
    <row r="309" spans="5:16" ht="25.5">
      <c r="E309" s="9">
        <v>2390</v>
      </c>
      <c r="F309" s="10" t="s">
        <v>1570</v>
      </c>
      <c r="G309" s="13">
        <v>44964</v>
      </c>
      <c r="H309" s="9" t="s">
        <v>738</v>
      </c>
      <c r="I309" s="14">
        <v>46060</v>
      </c>
      <c r="J309" s="10" t="s">
        <v>920</v>
      </c>
      <c r="K309" s="9">
        <v>14</v>
      </c>
      <c r="L309" s="19">
        <f>P309*0.03/12</f>
        <v>99.0661</v>
      </c>
      <c r="M309" s="12">
        <v>0.03</v>
      </c>
      <c r="N309" s="10" t="s">
        <v>64</v>
      </c>
      <c r="O309" s="10" t="s">
        <v>921</v>
      </c>
      <c r="P309" s="16">
        <v>39626.44</v>
      </c>
    </row>
    <row r="310" spans="5:16" ht="25.5">
      <c r="E310" s="9" t="s">
        <v>922</v>
      </c>
      <c r="F310" s="10" t="s">
        <v>1571</v>
      </c>
      <c r="G310" s="13">
        <v>44964</v>
      </c>
      <c r="H310" s="9" t="s">
        <v>846</v>
      </c>
      <c r="I310" s="14">
        <v>46060</v>
      </c>
      <c r="J310" s="10" t="s">
        <v>923</v>
      </c>
      <c r="K310" s="9">
        <v>1452</v>
      </c>
      <c r="L310" s="19">
        <f>P310*0.03/12</f>
        <v>2123.2596</v>
      </c>
      <c r="M310" s="12">
        <v>0.03</v>
      </c>
      <c r="N310" s="10" t="s">
        <v>924</v>
      </c>
      <c r="O310" s="10" t="s">
        <v>925</v>
      </c>
      <c r="P310" s="16">
        <v>849303.84</v>
      </c>
    </row>
    <row r="311" spans="5:16" ht="38.25">
      <c r="E311" s="9">
        <v>2391</v>
      </c>
      <c r="F311" s="10" t="s">
        <v>1363</v>
      </c>
      <c r="G311" s="13">
        <v>44967</v>
      </c>
      <c r="H311" s="9" t="s">
        <v>926</v>
      </c>
      <c r="I311" s="14">
        <v>46063</v>
      </c>
      <c r="J311" s="10" t="s">
        <v>927</v>
      </c>
      <c r="K311" s="9">
        <v>27</v>
      </c>
      <c r="L311" s="19">
        <f>P311*0.03/12</f>
        <v>38.211075</v>
      </c>
      <c r="M311" s="12">
        <v>0.03</v>
      </c>
      <c r="N311" s="10" t="s">
        <v>928</v>
      </c>
      <c r="O311" s="10" t="s">
        <v>929</v>
      </c>
      <c r="P311" s="16">
        <v>15284.43</v>
      </c>
    </row>
    <row r="312" spans="5:16" ht="38.25">
      <c r="E312" s="9">
        <v>2392</v>
      </c>
      <c r="F312" s="10" t="s">
        <v>1363</v>
      </c>
      <c r="G312" s="13">
        <v>44967</v>
      </c>
      <c r="H312" s="9" t="s">
        <v>926</v>
      </c>
      <c r="I312" s="14">
        <v>46063</v>
      </c>
      <c r="J312" s="10" t="s">
        <v>930</v>
      </c>
      <c r="K312" s="9">
        <v>16</v>
      </c>
      <c r="L312" s="19">
        <f>P312*0.03/12</f>
        <v>9.2972</v>
      </c>
      <c r="M312" s="12">
        <v>0.03</v>
      </c>
      <c r="N312" s="10" t="s">
        <v>928</v>
      </c>
      <c r="O312" s="10" t="s">
        <v>1238</v>
      </c>
      <c r="P312" s="16">
        <v>3718.88</v>
      </c>
    </row>
    <row r="313" spans="5:16" ht="25.5">
      <c r="E313" s="9" t="s">
        <v>931</v>
      </c>
      <c r="F313" s="10" t="s">
        <v>1572</v>
      </c>
      <c r="G313" s="13">
        <v>44967</v>
      </c>
      <c r="H313" s="9" t="s">
        <v>909</v>
      </c>
      <c r="I313" s="14">
        <v>46063</v>
      </c>
      <c r="J313" s="10" t="s">
        <v>840</v>
      </c>
      <c r="K313" s="9">
        <v>14</v>
      </c>
      <c r="L313" s="19">
        <f aca="true" t="shared" si="24" ref="L313:L320">P313*0.03/12</f>
        <v>143.21925</v>
      </c>
      <c r="M313" s="12">
        <v>0.03</v>
      </c>
      <c r="N313" s="10" t="s">
        <v>64</v>
      </c>
      <c r="O313" s="10" t="s">
        <v>932</v>
      </c>
      <c r="P313" s="16">
        <v>57287.7</v>
      </c>
    </row>
    <row r="314" spans="5:16" ht="25.5">
      <c r="E314" s="9">
        <v>2395</v>
      </c>
      <c r="F314" s="10" t="s">
        <v>1573</v>
      </c>
      <c r="G314" s="13">
        <v>44967</v>
      </c>
      <c r="H314" s="9" t="s">
        <v>926</v>
      </c>
      <c r="I314" s="14">
        <v>46063</v>
      </c>
      <c r="J314" s="10" t="s">
        <v>933</v>
      </c>
      <c r="K314" s="9">
        <v>149</v>
      </c>
      <c r="L314" s="19">
        <f t="shared" si="24"/>
        <v>872.2795249999999</v>
      </c>
      <c r="M314" s="12">
        <v>0.03</v>
      </c>
      <c r="N314" s="10" t="s">
        <v>64</v>
      </c>
      <c r="O314" s="10" t="s">
        <v>934</v>
      </c>
      <c r="P314" s="16">
        <v>348911.81</v>
      </c>
    </row>
    <row r="315" spans="5:16" ht="25.5">
      <c r="E315" s="9">
        <v>2396</v>
      </c>
      <c r="F315" s="10" t="s">
        <v>1574</v>
      </c>
      <c r="G315" s="13">
        <v>44971</v>
      </c>
      <c r="H315" s="9" t="s">
        <v>926</v>
      </c>
      <c r="I315" s="14">
        <v>46067</v>
      </c>
      <c r="J315" s="10" t="s">
        <v>935</v>
      </c>
      <c r="K315" s="9">
        <v>20</v>
      </c>
      <c r="L315" s="19">
        <f t="shared" si="24"/>
        <v>171.86299999999997</v>
      </c>
      <c r="M315" s="12">
        <v>0.03</v>
      </c>
      <c r="N315" s="10" t="s">
        <v>64</v>
      </c>
      <c r="O315" s="10" t="s">
        <v>936</v>
      </c>
      <c r="P315" s="16">
        <v>68745.2</v>
      </c>
    </row>
    <row r="316" spans="5:16" ht="38.25">
      <c r="E316" s="9">
        <v>2397</v>
      </c>
      <c r="F316" s="10" t="s">
        <v>1575</v>
      </c>
      <c r="G316" s="13">
        <v>44986</v>
      </c>
      <c r="H316" s="9" t="s">
        <v>926</v>
      </c>
      <c r="I316" s="14">
        <v>46082</v>
      </c>
      <c r="J316" s="10" t="s">
        <v>939</v>
      </c>
      <c r="K316" s="9">
        <v>518</v>
      </c>
      <c r="L316" s="19">
        <f t="shared" si="24"/>
        <v>687.0622500000001</v>
      </c>
      <c r="M316" s="12">
        <v>0.03</v>
      </c>
      <c r="N316" s="10" t="s">
        <v>940</v>
      </c>
      <c r="O316" s="10" t="s">
        <v>941</v>
      </c>
      <c r="P316" s="16">
        <v>274824.9</v>
      </c>
    </row>
    <row r="317" spans="5:16" ht="25.5">
      <c r="E317" s="9" t="s">
        <v>942</v>
      </c>
      <c r="F317" s="10" t="s">
        <v>1576</v>
      </c>
      <c r="G317" s="13">
        <v>44999</v>
      </c>
      <c r="H317" s="9" t="s">
        <v>943</v>
      </c>
      <c r="I317" s="14">
        <v>46095</v>
      </c>
      <c r="J317" s="10" t="s">
        <v>944</v>
      </c>
      <c r="K317" s="9">
        <v>11</v>
      </c>
      <c r="L317" s="19">
        <f t="shared" si="24"/>
        <v>75.242475</v>
      </c>
      <c r="M317" s="12">
        <v>0.03</v>
      </c>
      <c r="N317" s="10" t="s">
        <v>64</v>
      </c>
      <c r="O317" s="10" t="s">
        <v>945</v>
      </c>
      <c r="P317" s="16">
        <v>30096.99</v>
      </c>
    </row>
    <row r="318" spans="5:16" ht="25.5">
      <c r="E318" s="9">
        <v>2400</v>
      </c>
      <c r="F318" s="10" t="s">
        <v>1577</v>
      </c>
      <c r="G318" s="13">
        <v>45005</v>
      </c>
      <c r="H318" s="9" t="s">
        <v>948</v>
      </c>
      <c r="I318" s="14">
        <v>46101</v>
      </c>
      <c r="J318" s="10" t="s">
        <v>685</v>
      </c>
      <c r="K318" s="9">
        <v>1173</v>
      </c>
      <c r="L318" s="19">
        <f t="shared" si="24"/>
        <v>1796.97735</v>
      </c>
      <c r="M318" s="12">
        <v>0.03</v>
      </c>
      <c r="N318" s="10" t="s">
        <v>357</v>
      </c>
      <c r="O318" s="10" t="s">
        <v>949</v>
      </c>
      <c r="P318" s="16">
        <v>718790.94</v>
      </c>
    </row>
    <row r="319" spans="5:16" ht="25.5">
      <c r="E319" s="9" t="s">
        <v>950</v>
      </c>
      <c r="F319" s="10" t="s">
        <v>1578</v>
      </c>
      <c r="G319" s="13">
        <v>45015</v>
      </c>
      <c r="H319" s="9" t="s">
        <v>951</v>
      </c>
      <c r="I319" s="14">
        <v>46111</v>
      </c>
      <c r="J319" s="10" t="s">
        <v>168</v>
      </c>
      <c r="K319" s="9">
        <v>60</v>
      </c>
      <c r="L319" s="19">
        <f t="shared" si="24"/>
        <v>424.569</v>
      </c>
      <c r="M319" s="12">
        <v>0.03</v>
      </c>
      <c r="N319" s="10" t="s">
        <v>64</v>
      </c>
      <c r="O319" s="10" t="s">
        <v>952</v>
      </c>
      <c r="P319" s="16">
        <v>169827.6</v>
      </c>
    </row>
    <row r="320" spans="5:16" ht="38.25">
      <c r="E320" s="9">
        <v>2401</v>
      </c>
      <c r="F320" s="10" t="s">
        <v>1579</v>
      </c>
      <c r="G320" s="13">
        <v>45006</v>
      </c>
      <c r="H320" s="9" t="s">
        <v>953</v>
      </c>
      <c r="I320" s="14">
        <v>46102</v>
      </c>
      <c r="J320" s="10" t="s">
        <v>954</v>
      </c>
      <c r="K320" s="9">
        <v>499</v>
      </c>
      <c r="L320" s="19">
        <f t="shared" si="24"/>
        <v>1495.7899249999998</v>
      </c>
      <c r="M320" s="12">
        <v>0.03</v>
      </c>
      <c r="N320" s="10" t="s">
        <v>955</v>
      </c>
      <c r="O320" s="10" t="s">
        <v>956</v>
      </c>
      <c r="P320" s="16">
        <v>598315.97</v>
      </c>
    </row>
    <row r="321" spans="5:16" ht="25.5">
      <c r="E321" s="9" t="s">
        <v>957</v>
      </c>
      <c r="F321" s="10" t="s">
        <v>1580</v>
      </c>
      <c r="G321" s="13">
        <v>45006</v>
      </c>
      <c r="H321" s="9" t="s">
        <v>951</v>
      </c>
      <c r="I321" s="14">
        <v>46102</v>
      </c>
      <c r="J321" s="10" t="s">
        <v>958</v>
      </c>
      <c r="K321" s="9">
        <v>4657</v>
      </c>
      <c r="L321" s="19">
        <f>(2390389.12+2279091.64)*0.03/12</f>
        <v>11673.7019</v>
      </c>
      <c r="M321" s="12">
        <v>0.03</v>
      </c>
      <c r="N321" s="10" t="s">
        <v>959</v>
      </c>
      <c r="O321" s="10" t="s">
        <v>146</v>
      </c>
      <c r="P321" s="16" t="s">
        <v>1243</v>
      </c>
    </row>
    <row r="322" spans="5:16" ht="51">
      <c r="E322" s="9" t="s">
        <v>960</v>
      </c>
      <c r="F322" s="10" t="s">
        <v>319</v>
      </c>
      <c r="G322" s="13">
        <v>45006</v>
      </c>
      <c r="H322" s="9" t="s">
        <v>951</v>
      </c>
      <c r="I322" s="14">
        <v>46102</v>
      </c>
      <c r="J322" s="10" t="s">
        <v>961</v>
      </c>
      <c r="K322" s="9">
        <v>20</v>
      </c>
      <c r="L322" s="19">
        <f>P322*0.03/12</f>
        <v>23.2775</v>
      </c>
      <c r="M322" s="12">
        <v>0.03</v>
      </c>
      <c r="N322" s="10" t="s">
        <v>962</v>
      </c>
      <c r="O322" s="10" t="s">
        <v>141</v>
      </c>
      <c r="P322" s="16">
        <v>9311</v>
      </c>
    </row>
    <row r="323" spans="5:16" ht="51">
      <c r="E323" s="9" t="s">
        <v>963</v>
      </c>
      <c r="F323" s="10" t="s">
        <v>319</v>
      </c>
      <c r="G323" s="13">
        <v>45006</v>
      </c>
      <c r="H323" s="9" t="s">
        <v>951</v>
      </c>
      <c r="I323" s="14">
        <v>46102</v>
      </c>
      <c r="J323" s="10" t="s">
        <v>964</v>
      </c>
      <c r="K323" s="9">
        <v>10</v>
      </c>
      <c r="L323" s="19">
        <f>P323*0.03/12</f>
        <v>21.4615</v>
      </c>
      <c r="M323" s="12">
        <v>0.03</v>
      </c>
      <c r="N323" s="10" t="s">
        <v>962</v>
      </c>
      <c r="O323" s="10" t="s">
        <v>140</v>
      </c>
      <c r="P323" s="16">
        <v>8584.6</v>
      </c>
    </row>
    <row r="324" spans="5:16" ht="25.5">
      <c r="E324" s="9" t="s">
        <v>965</v>
      </c>
      <c r="F324" s="10" t="s">
        <v>1581</v>
      </c>
      <c r="G324" s="13">
        <v>45006</v>
      </c>
      <c r="H324" s="9" t="s">
        <v>909</v>
      </c>
      <c r="I324" s="14">
        <v>46102</v>
      </c>
      <c r="J324" s="10" t="s">
        <v>966</v>
      </c>
      <c r="K324" s="9">
        <v>13</v>
      </c>
      <c r="L324" s="19">
        <f>P324*0.03/12</f>
        <v>85.091175</v>
      </c>
      <c r="M324" s="12">
        <v>0.03</v>
      </c>
      <c r="N324" s="10" t="s">
        <v>64</v>
      </c>
      <c r="O324" s="10" t="s">
        <v>967</v>
      </c>
      <c r="P324" s="16">
        <v>34036.47</v>
      </c>
    </row>
    <row r="325" spans="5:16" ht="25.5">
      <c r="E325" s="9" t="s">
        <v>968</v>
      </c>
      <c r="F325" s="10" t="s">
        <v>1582</v>
      </c>
      <c r="G325" s="13">
        <v>45015</v>
      </c>
      <c r="H325" s="9" t="s">
        <v>951</v>
      </c>
      <c r="I325" s="14">
        <v>46111</v>
      </c>
      <c r="J325" s="10" t="s">
        <v>134</v>
      </c>
      <c r="K325" s="9">
        <v>647</v>
      </c>
      <c r="L325" s="19">
        <f>P325*0.03/12</f>
        <v>5925.306874999999</v>
      </c>
      <c r="M325" s="12">
        <v>0.03</v>
      </c>
      <c r="N325" s="10" t="s">
        <v>64</v>
      </c>
      <c r="O325" s="10" t="s">
        <v>969</v>
      </c>
      <c r="P325" s="16">
        <v>2370122.75</v>
      </c>
    </row>
    <row r="326" spans="5:16" ht="51">
      <c r="E326" s="9">
        <v>2403</v>
      </c>
      <c r="F326" s="10" t="s">
        <v>138</v>
      </c>
      <c r="G326" s="13">
        <v>45033</v>
      </c>
      <c r="H326" s="9" t="s">
        <v>953</v>
      </c>
      <c r="I326" s="14">
        <v>46129</v>
      </c>
      <c r="J326" s="10" t="s">
        <v>971</v>
      </c>
      <c r="K326" s="9">
        <v>27</v>
      </c>
      <c r="L326" s="19">
        <f>(2577.63+937.32*4)*0.03/12</f>
        <v>15.817275</v>
      </c>
      <c r="M326" s="12">
        <v>0.03</v>
      </c>
      <c r="N326" s="10" t="s">
        <v>962</v>
      </c>
      <c r="O326" s="10" t="s">
        <v>1239</v>
      </c>
      <c r="P326" s="10" t="s">
        <v>1256</v>
      </c>
    </row>
    <row r="327" spans="5:16" ht="51">
      <c r="E327" s="9">
        <v>2404</v>
      </c>
      <c r="F327" s="10" t="s">
        <v>138</v>
      </c>
      <c r="G327" s="13">
        <v>45033</v>
      </c>
      <c r="H327" s="9" t="s">
        <v>953</v>
      </c>
      <c r="I327" s="14">
        <v>46129</v>
      </c>
      <c r="J327" s="10" t="s">
        <v>336</v>
      </c>
      <c r="K327" s="9">
        <v>8</v>
      </c>
      <c r="L327" s="19">
        <f>P327*0.03/12</f>
        <v>14.010599999999998</v>
      </c>
      <c r="M327" s="12">
        <v>0.03</v>
      </c>
      <c r="N327" s="10" t="s">
        <v>962</v>
      </c>
      <c r="O327" s="10" t="s">
        <v>972</v>
      </c>
      <c r="P327" s="16">
        <v>5604.24</v>
      </c>
    </row>
    <row r="328" spans="5:16" ht="25.5">
      <c r="E328" s="9">
        <v>2405</v>
      </c>
      <c r="F328" s="10" t="s">
        <v>1583</v>
      </c>
      <c r="G328" s="13">
        <v>45035</v>
      </c>
      <c r="H328" s="9" t="s">
        <v>948</v>
      </c>
      <c r="I328" s="14">
        <v>46131</v>
      </c>
      <c r="J328" s="10" t="s">
        <v>973</v>
      </c>
      <c r="K328" s="9">
        <v>12</v>
      </c>
      <c r="L328" s="19">
        <f>P328*0.03/12</f>
        <v>114.5754</v>
      </c>
      <c r="M328" s="12">
        <v>0.03</v>
      </c>
      <c r="N328" s="10" t="s">
        <v>974</v>
      </c>
      <c r="O328" s="10" t="s">
        <v>975</v>
      </c>
      <c r="P328" s="16">
        <v>45830.16</v>
      </c>
    </row>
    <row r="329" spans="5:16" ht="25.5">
      <c r="E329" s="9">
        <v>2406</v>
      </c>
      <c r="F329" s="10" t="s">
        <v>1584</v>
      </c>
      <c r="G329" s="13">
        <v>45042</v>
      </c>
      <c r="H329" s="9" t="s">
        <v>976</v>
      </c>
      <c r="I329" s="14">
        <v>46137</v>
      </c>
      <c r="J329" s="10" t="s">
        <v>977</v>
      </c>
      <c r="K329" s="9">
        <v>311</v>
      </c>
      <c r="L329" s="19">
        <f>P329*0.03/12</f>
        <v>2723.31815</v>
      </c>
      <c r="M329" s="12">
        <v>0.03</v>
      </c>
      <c r="N329" s="10" t="s">
        <v>974</v>
      </c>
      <c r="O329" s="10" t="s">
        <v>978</v>
      </c>
      <c r="P329" s="16">
        <v>1089327.26</v>
      </c>
    </row>
    <row r="330" spans="5:16" ht="25.5">
      <c r="E330" s="9">
        <v>2407</v>
      </c>
      <c r="F330" s="10" t="s">
        <v>1585</v>
      </c>
      <c r="G330" s="13">
        <v>45041</v>
      </c>
      <c r="H330" s="9" t="s">
        <v>976</v>
      </c>
      <c r="I330" s="14">
        <v>46137</v>
      </c>
      <c r="J330" s="10" t="s">
        <v>979</v>
      </c>
      <c r="K330" s="9">
        <v>756</v>
      </c>
      <c r="L330" s="19">
        <f>P330*0.03/12</f>
        <v>5898.3498</v>
      </c>
      <c r="M330" s="12">
        <v>0.03</v>
      </c>
      <c r="N330" s="10" t="s">
        <v>974</v>
      </c>
      <c r="O330" s="10" t="s">
        <v>980</v>
      </c>
      <c r="P330" s="16">
        <v>2359339.92</v>
      </c>
    </row>
    <row r="331" spans="5:16" ht="51">
      <c r="E331" s="9">
        <v>2408</v>
      </c>
      <c r="F331" s="10" t="s">
        <v>1363</v>
      </c>
      <c r="G331" s="13">
        <v>45041</v>
      </c>
      <c r="H331" s="9" t="s">
        <v>976</v>
      </c>
      <c r="I331" s="14">
        <v>46137</v>
      </c>
      <c r="J331" s="10" t="s">
        <v>981</v>
      </c>
      <c r="K331" s="9">
        <v>23</v>
      </c>
      <c r="L331" s="19">
        <f>P331*0.03/12</f>
        <v>20.0836</v>
      </c>
      <c r="M331" s="12">
        <v>0.03</v>
      </c>
      <c r="N331" s="10" t="s">
        <v>962</v>
      </c>
      <c r="O331" s="10" t="s">
        <v>982</v>
      </c>
      <c r="P331" s="16">
        <v>8033.44</v>
      </c>
    </row>
    <row r="332" spans="5:16" ht="25.5">
      <c r="E332" s="9" t="s">
        <v>983</v>
      </c>
      <c r="F332" s="10" t="s">
        <v>1401</v>
      </c>
      <c r="G332" s="13">
        <v>45041</v>
      </c>
      <c r="H332" s="9" t="s">
        <v>984</v>
      </c>
      <c r="I332" s="14">
        <v>46137</v>
      </c>
      <c r="J332" s="10" t="s">
        <v>23</v>
      </c>
      <c r="K332" s="9">
        <v>3000</v>
      </c>
      <c r="L332" s="19">
        <f>P332*0.07/12</f>
        <v>42263.37500000001</v>
      </c>
      <c r="M332" s="12">
        <v>0.07</v>
      </c>
      <c r="N332" s="10" t="s">
        <v>985</v>
      </c>
      <c r="O332" s="10" t="s">
        <v>24</v>
      </c>
      <c r="P332" s="16">
        <v>7245150</v>
      </c>
    </row>
    <row r="333" spans="5:16" ht="89.25">
      <c r="E333" s="9">
        <v>2409</v>
      </c>
      <c r="F333" s="10" t="s">
        <v>1586</v>
      </c>
      <c r="G333" s="13">
        <v>45044</v>
      </c>
      <c r="H333" s="9" t="s">
        <v>986</v>
      </c>
      <c r="I333" s="14">
        <v>46140</v>
      </c>
      <c r="J333" s="10" t="s">
        <v>987</v>
      </c>
      <c r="K333" s="9">
        <v>1705</v>
      </c>
      <c r="L333" s="19">
        <f>P333*0.07/12</f>
        <v>4373.0834583333335</v>
      </c>
      <c r="M333" s="12">
        <v>0.07</v>
      </c>
      <c r="N333" s="10" t="s">
        <v>817</v>
      </c>
      <c r="O333" s="10" t="s">
        <v>988</v>
      </c>
      <c r="P333" s="16">
        <v>749671.45</v>
      </c>
    </row>
    <row r="334" spans="5:16" ht="25.5">
      <c r="E334" s="9" t="s">
        <v>990</v>
      </c>
      <c r="F334" s="10" t="s">
        <v>1587</v>
      </c>
      <c r="G334" s="13">
        <v>45069</v>
      </c>
      <c r="H334" s="9" t="s">
        <v>991</v>
      </c>
      <c r="I334" s="14">
        <v>46165</v>
      </c>
      <c r="J334" s="10" t="s">
        <v>992</v>
      </c>
      <c r="K334" s="9">
        <v>56000</v>
      </c>
      <c r="L334" s="19">
        <f>P334*0.03/12</f>
        <v>430984.39999999997</v>
      </c>
      <c r="M334" s="12">
        <v>0.03</v>
      </c>
      <c r="N334" s="10" t="s">
        <v>993</v>
      </c>
      <c r="O334" s="10" t="s">
        <v>994</v>
      </c>
      <c r="P334" s="16">
        <v>172393760</v>
      </c>
    </row>
    <row r="335" spans="5:16" ht="25.5">
      <c r="E335" s="9" t="s">
        <v>995</v>
      </c>
      <c r="F335" s="10" t="s">
        <v>1588</v>
      </c>
      <c r="G335" s="13">
        <v>45069</v>
      </c>
      <c r="H335" s="9" t="s">
        <v>996</v>
      </c>
      <c r="I335" s="14">
        <v>46165</v>
      </c>
      <c r="J335" s="10" t="s">
        <v>997</v>
      </c>
      <c r="K335" s="9">
        <v>53</v>
      </c>
      <c r="L335" s="19">
        <f>P335*0.03/12</f>
        <v>123.372075</v>
      </c>
      <c r="M335" s="12">
        <v>0.03</v>
      </c>
      <c r="N335" s="10" t="s">
        <v>198</v>
      </c>
      <c r="O335" s="10" t="s">
        <v>998</v>
      </c>
      <c r="P335" s="16">
        <v>49348.83</v>
      </c>
    </row>
    <row r="336" spans="5:16" ht="38.25">
      <c r="E336" s="9" t="s">
        <v>999</v>
      </c>
      <c r="F336" s="10" t="s">
        <v>1589</v>
      </c>
      <c r="G336" s="13">
        <v>45070</v>
      </c>
      <c r="H336" s="9" t="s">
        <v>991</v>
      </c>
      <c r="I336" s="14">
        <v>46166</v>
      </c>
      <c r="J336" s="10" t="s">
        <v>342</v>
      </c>
      <c r="K336" s="9">
        <v>80</v>
      </c>
      <c r="L336" s="19">
        <v>94.35</v>
      </c>
      <c r="M336" s="12">
        <v>0.03</v>
      </c>
      <c r="N336" s="10" t="s">
        <v>402</v>
      </c>
      <c r="O336" s="10" t="s">
        <v>158</v>
      </c>
      <c r="P336" s="16">
        <v>37392.2</v>
      </c>
    </row>
    <row r="337" spans="5:16" ht="38.25">
      <c r="E337" s="9">
        <v>2412</v>
      </c>
      <c r="F337" s="10" t="s">
        <v>1590</v>
      </c>
      <c r="G337" s="13">
        <v>45079</v>
      </c>
      <c r="H337" s="9" t="s">
        <v>1000</v>
      </c>
      <c r="I337" s="14">
        <v>46175</v>
      </c>
      <c r="J337" s="10" t="s">
        <v>157</v>
      </c>
      <c r="K337" s="9">
        <v>405</v>
      </c>
      <c r="L337" s="19">
        <f>P337*0.07/12</f>
        <v>1422.0832500000004</v>
      </c>
      <c r="M337" s="12">
        <v>0.07</v>
      </c>
      <c r="N337" s="10" t="s">
        <v>1001</v>
      </c>
      <c r="O337" s="10" t="s">
        <v>1002</v>
      </c>
      <c r="P337" s="16">
        <v>243785.7</v>
      </c>
    </row>
    <row r="338" spans="5:16" ht="51">
      <c r="E338" s="9">
        <v>2413</v>
      </c>
      <c r="F338" s="10" t="s">
        <v>319</v>
      </c>
      <c r="G338" s="13">
        <v>45082</v>
      </c>
      <c r="H338" s="9" t="s">
        <v>1003</v>
      </c>
      <c r="I338" s="14">
        <v>46178</v>
      </c>
      <c r="J338" s="10" t="s">
        <v>971</v>
      </c>
      <c r="K338" s="9">
        <v>23</v>
      </c>
      <c r="L338" s="19">
        <f>(2577.63+937.32*3)*0.03/12</f>
        <v>13.473975000000001</v>
      </c>
      <c r="M338" s="12">
        <v>0.03</v>
      </c>
      <c r="N338" s="10" t="s">
        <v>962</v>
      </c>
      <c r="O338" s="10" t="s">
        <v>1004</v>
      </c>
      <c r="P338" s="10" t="s">
        <v>1255</v>
      </c>
    </row>
    <row r="339" spans="5:16" ht="51">
      <c r="E339" s="9" t="s">
        <v>1005</v>
      </c>
      <c r="F339" s="10" t="s">
        <v>1591</v>
      </c>
      <c r="G339" s="13">
        <v>45082</v>
      </c>
      <c r="H339" s="9" t="s">
        <v>1123</v>
      </c>
      <c r="I339" s="14">
        <v>46178</v>
      </c>
      <c r="J339" s="10" t="s">
        <v>1006</v>
      </c>
      <c r="K339" s="9">
        <v>727</v>
      </c>
      <c r="L339" s="19">
        <f aca="true" t="shared" si="25" ref="L339:L344">P339*0.03/12</f>
        <v>4459.763325</v>
      </c>
      <c r="M339" s="12">
        <v>0.03</v>
      </c>
      <c r="N339" s="10" t="s">
        <v>64</v>
      </c>
      <c r="O339" s="10" t="s">
        <v>1007</v>
      </c>
      <c r="P339" s="16">
        <v>1783905.33</v>
      </c>
    </row>
    <row r="340" spans="5:16" ht="25.5">
      <c r="E340" s="9" t="s">
        <v>1008</v>
      </c>
      <c r="F340" s="10" t="s">
        <v>1592</v>
      </c>
      <c r="G340" s="13">
        <v>45082</v>
      </c>
      <c r="H340" s="9" t="s">
        <v>991</v>
      </c>
      <c r="I340" s="14">
        <v>46178</v>
      </c>
      <c r="J340" s="10" t="s">
        <v>1009</v>
      </c>
      <c r="K340" s="9">
        <v>12</v>
      </c>
      <c r="L340" s="19">
        <f t="shared" si="25"/>
        <v>84.9138</v>
      </c>
      <c r="M340" s="12">
        <v>0.03</v>
      </c>
      <c r="N340" s="10" t="s">
        <v>64</v>
      </c>
      <c r="O340" s="10" t="s">
        <v>1010</v>
      </c>
      <c r="P340" s="16">
        <v>33965.52</v>
      </c>
    </row>
    <row r="341" spans="5:16" ht="25.5">
      <c r="E341" s="9" t="s">
        <v>1011</v>
      </c>
      <c r="F341" s="10" t="s">
        <v>1593</v>
      </c>
      <c r="G341" s="13">
        <v>45082</v>
      </c>
      <c r="H341" s="9" t="s">
        <v>991</v>
      </c>
      <c r="I341" s="14">
        <v>46178</v>
      </c>
      <c r="J341" s="10" t="s">
        <v>133</v>
      </c>
      <c r="K341" s="9">
        <v>50</v>
      </c>
      <c r="L341" s="19">
        <f t="shared" si="25"/>
        <v>466.58625</v>
      </c>
      <c r="M341" s="12">
        <v>0.03</v>
      </c>
      <c r="N341" s="10" t="s">
        <v>64</v>
      </c>
      <c r="O341" s="10" t="s">
        <v>1013</v>
      </c>
      <c r="P341" s="16">
        <v>186634.5</v>
      </c>
    </row>
    <row r="342" spans="5:16" ht="25.5">
      <c r="E342" s="9" t="s">
        <v>1012</v>
      </c>
      <c r="F342" s="10" t="s">
        <v>1593</v>
      </c>
      <c r="G342" s="13">
        <v>45082</v>
      </c>
      <c r="H342" s="9" t="s">
        <v>991</v>
      </c>
      <c r="I342" s="14">
        <v>46178</v>
      </c>
      <c r="J342" s="10" t="s">
        <v>133</v>
      </c>
      <c r="K342" s="9">
        <v>8</v>
      </c>
      <c r="L342" s="19">
        <f t="shared" si="25"/>
        <v>74.6538</v>
      </c>
      <c r="M342" s="12">
        <v>0.03</v>
      </c>
      <c r="N342" s="10" t="s">
        <v>64</v>
      </c>
      <c r="O342" s="10" t="s">
        <v>1014</v>
      </c>
      <c r="P342" s="16">
        <v>29861.52</v>
      </c>
    </row>
    <row r="343" spans="5:16" ht="38.25">
      <c r="E343" s="9">
        <v>2415</v>
      </c>
      <c r="F343" s="10" t="s">
        <v>1594</v>
      </c>
      <c r="G343" s="13">
        <v>45099</v>
      </c>
      <c r="H343" s="9" t="s">
        <v>1015</v>
      </c>
      <c r="I343" s="14">
        <v>46926</v>
      </c>
      <c r="J343" s="10" t="s">
        <v>1016</v>
      </c>
      <c r="K343" s="9">
        <v>2000</v>
      </c>
      <c r="L343" s="19">
        <f t="shared" si="25"/>
        <v>9118.65</v>
      </c>
      <c r="M343" s="12">
        <v>0.03</v>
      </c>
      <c r="N343" s="10" t="s">
        <v>1017</v>
      </c>
      <c r="O343" s="10" t="s">
        <v>1018</v>
      </c>
      <c r="P343" s="16">
        <v>3647460</v>
      </c>
    </row>
    <row r="344" spans="5:16" ht="25.5">
      <c r="E344" s="9">
        <v>2416</v>
      </c>
      <c r="F344" s="10" t="s">
        <v>1595</v>
      </c>
      <c r="G344" s="13">
        <v>45100</v>
      </c>
      <c r="H344" s="9" t="s">
        <v>1015</v>
      </c>
      <c r="I344" s="14">
        <v>46196</v>
      </c>
      <c r="J344" s="10" t="s">
        <v>1019</v>
      </c>
      <c r="K344" s="9">
        <v>3260</v>
      </c>
      <c r="L344" s="19">
        <f t="shared" si="25"/>
        <v>16436.268</v>
      </c>
      <c r="M344" s="12">
        <v>0.03</v>
      </c>
      <c r="N344" s="10" t="s">
        <v>1020</v>
      </c>
      <c r="O344" s="10" t="s">
        <v>1021</v>
      </c>
      <c r="P344" s="16">
        <v>6574507.2</v>
      </c>
    </row>
    <row r="345" spans="5:16" ht="51">
      <c r="E345" s="9">
        <v>2417</v>
      </c>
      <c r="F345" s="10" t="s">
        <v>1596</v>
      </c>
      <c r="G345" s="13">
        <v>45103</v>
      </c>
      <c r="H345" s="9" t="s">
        <v>1015</v>
      </c>
      <c r="I345" s="14">
        <v>46199</v>
      </c>
      <c r="J345" s="10" t="s">
        <v>1022</v>
      </c>
      <c r="K345" s="9">
        <v>1115</v>
      </c>
      <c r="L345" s="19">
        <f>(243577.86+366871.68)*0.03/12</f>
        <v>1526.12385</v>
      </c>
      <c r="M345" s="12">
        <v>0.03</v>
      </c>
      <c r="N345" s="10" t="s">
        <v>1023</v>
      </c>
      <c r="O345" s="10" t="s">
        <v>1024</v>
      </c>
      <c r="P345" s="16" t="s">
        <v>1242</v>
      </c>
    </row>
    <row r="346" spans="5:16" ht="51">
      <c r="E346" s="9">
        <v>2418</v>
      </c>
      <c r="F346" s="10" t="s">
        <v>1596</v>
      </c>
      <c r="G346" s="13">
        <v>45103</v>
      </c>
      <c r="H346" s="9" t="s">
        <v>1015</v>
      </c>
      <c r="I346" s="14">
        <v>46199</v>
      </c>
      <c r="J346" s="10" t="s">
        <v>1022</v>
      </c>
      <c r="K346" s="9">
        <v>1803</v>
      </c>
      <c r="L346" s="19">
        <f>1020786.48*0.03/12</f>
        <v>2551.9662</v>
      </c>
      <c r="M346" s="12">
        <v>0.03</v>
      </c>
      <c r="N346" s="10" t="s">
        <v>1023</v>
      </c>
      <c r="O346" s="10" t="s">
        <v>1025</v>
      </c>
      <c r="P346" s="16">
        <v>1020786.48</v>
      </c>
    </row>
    <row r="347" spans="5:16" ht="25.5">
      <c r="E347" s="9">
        <v>2419</v>
      </c>
      <c r="F347" s="10" t="s">
        <v>1597</v>
      </c>
      <c r="G347" s="13">
        <v>45104</v>
      </c>
      <c r="H347" s="9" t="s">
        <v>1015</v>
      </c>
      <c r="I347" s="14">
        <v>46931</v>
      </c>
      <c r="J347" s="10" t="s">
        <v>1026</v>
      </c>
      <c r="K347" s="9">
        <v>14000</v>
      </c>
      <c r="L347" s="19">
        <f>P347*0.03/12</f>
        <v>48976.200000000004</v>
      </c>
      <c r="M347" s="12">
        <v>0.03</v>
      </c>
      <c r="N347" s="10" t="s">
        <v>451</v>
      </c>
      <c r="O347" s="10" t="s">
        <v>1027</v>
      </c>
      <c r="P347" s="16">
        <v>19590480</v>
      </c>
    </row>
    <row r="348" spans="5:16" ht="25.5">
      <c r="E348" s="9" t="s">
        <v>1028</v>
      </c>
      <c r="F348" s="10" t="s">
        <v>1598</v>
      </c>
      <c r="G348" s="13">
        <v>45105</v>
      </c>
      <c r="H348" s="9" t="s">
        <v>1029</v>
      </c>
      <c r="I348" s="14">
        <v>46201</v>
      </c>
      <c r="J348" s="10" t="s">
        <v>57</v>
      </c>
      <c r="K348" s="9">
        <v>60</v>
      </c>
      <c r="L348" s="19">
        <f>P348*0.03/12</f>
        <v>474.80400000000003</v>
      </c>
      <c r="M348" s="12">
        <v>0.03</v>
      </c>
      <c r="N348" s="10" t="s">
        <v>64</v>
      </c>
      <c r="O348" s="10" t="s">
        <v>1030</v>
      </c>
      <c r="P348" s="16">
        <v>189921.6</v>
      </c>
    </row>
    <row r="349" spans="5:16" ht="25.5">
      <c r="E349" s="9" t="s">
        <v>1031</v>
      </c>
      <c r="F349" s="10" t="s">
        <v>1599</v>
      </c>
      <c r="G349" s="13">
        <v>45105</v>
      </c>
      <c r="H349" s="9" t="s">
        <v>1029</v>
      </c>
      <c r="I349" s="14">
        <v>46201</v>
      </c>
      <c r="J349" s="10" t="s">
        <v>1032</v>
      </c>
      <c r="K349" s="9">
        <v>2779</v>
      </c>
      <c r="L349" s="19">
        <f>P349*0.07/12</f>
        <v>37166.415475</v>
      </c>
      <c r="M349" s="12">
        <v>0.07</v>
      </c>
      <c r="N349" s="10" t="s">
        <v>1033</v>
      </c>
      <c r="O349" s="10" t="s">
        <v>1034</v>
      </c>
      <c r="P349" s="16">
        <v>6371385.51</v>
      </c>
    </row>
    <row r="350" spans="5:16" ht="25.5">
      <c r="E350" s="9" t="s">
        <v>1035</v>
      </c>
      <c r="F350" s="13" t="s">
        <v>1600</v>
      </c>
      <c r="G350" s="13">
        <v>45105</v>
      </c>
      <c r="H350" s="9" t="s">
        <v>1029</v>
      </c>
      <c r="I350" s="14">
        <v>46201</v>
      </c>
      <c r="J350" s="10" t="s">
        <v>1036</v>
      </c>
      <c r="K350" s="9">
        <v>18</v>
      </c>
      <c r="L350" s="19">
        <f>P350*0.03/12</f>
        <v>194.69025</v>
      </c>
      <c r="M350" s="12">
        <v>0.03</v>
      </c>
      <c r="N350" s="10" t="s">
        <v>64</v>
      </c>
      <c r="O350" s="10" t="s">
        <v>1037</v>
      </c>
      <c r="P350" s="16">
        <v>77876.1</v>
      </c>
    </row>
    <row r="351" spans="5:16" ht="25.5">
      <c r="E351" s="9" t="s">
        <v>1038</v>
      </c>
      <c r="F351" s="10" t="s">
        <v>1601</v>
      </c>
      <c r="G351" s="13">
        <v>45105</v>
      </c>
      <c r="H351" s="9" t="s">
        <v>1029</v>
      </c>
      <c r="I351" s="14">
        <v>46201</v>
      </c>
      <c r="J351" s="10" t="s">
        <v>1039</v>
      </c>
      <c r="K351" s="9">
        <v>250</v>
      </c>
      <c r="L351" s="19">
        <f>P351*0.03/12</f>
        <v>1483.1687499999998</v>
      </c>
      <c r="M351" s="12">
        <v>0.03</v>
      </c>
      <c r="N351" s="10" t="s">
        <v>463</v>
      </c>
      <c r="O351" s="10" t="s">
        <v>464</v>
      </c>
      <c r="P351" s="16">
        <v>593267.5</v>
      </c>
    </row>
    <row r="352" spans="5:16" ht="25.5">
      <c r="E352" s="9">
        <v>2420</v>
      </c>
      <c r="F352" s="10" t="s">
        <v>1602</v>
      </c>
      <c r="G352" s="13">
        <v>45110</v>
      </c>
      <c r="H352" s="9" t="s">
        <v>1015</v>
      </c>
      <c r="I352" s="14">
        <v>46206</v>
      </c>
      <c r="J352" s="10" t="s">
        <v>1040</v>
      </c>
      <c r="K352" s="9">
        <v>190</v>
      </c>
      <c r="L352" s="19">
        <f>P352*0.03/12</f>
        <v>916.67875</v>
      </c>
      <c r="M352" s="12">
        <v>0.03</v>
      </c>
      <c r="N352" s="10" t="s">
        <v>64</v>
      </c>
      <c r="O352" s="10" t="s">
        <v>1041</v>
      </c>
      <c r="P352" s="16">
        <v>366671.5</v>
      </c>
    </row>
    <row r="353" spans="5:16" ht="25.5">
      <c r="E353" s="9" t="s">
        <v>708</v>
      </c>
      <c r="F353" s="10" t="s">
        <v>1603</v>
      </c>
      <c r="G353" s="13">
        <v>45111</v>
      </c>
      <c r="H353" s="9" t="s">
        <v>1029</v>
      </c>
      <c r="I353" s="14">
        <v>45695</v>
      </c>
      <c r="J353" s="10" t="s">
        <v>709</v>
      </c>
      <c r="K353" s="9">
        <v>45</v>
      </c>
      <c r="L353" s="19">
        <f>P353*0.03/12</f>
        <v>508.6934999999999</v>
      </c>
      <c r="M353" s="12">
        <v>0.03</v>
      </c>
      <c r="N353" s="10" t="s">
        <v>64</v>
      </c>
      <c r="O353" s="10" t="s">
        <v>65</v>
      </c>
      <c r="P353" s="16">
        <v>203477.4</v>
      </c>
    </row>
    <row r="354" spans="5:16" ht="25.5">
      <c r="E354" s="9">
        <v>2421</v>
      </c>
      <c r="F354" s="10" t="s">
        <v>1604</v>
      </c>
      <c r="G354" s="13">
        <v>45111</v>
      </c>
      <c r="H354" s="9" t="s">
        <v>1015</v>
      </c>
      <c r="I354" s="14">
        <v>46177</v>
      </c>
      <c r="J354" s="10" t="s">
        <v>0</v>
      </c>
      <c r="K354" s="9">
        <v>985</v>
      </c>
      <c r="L354" s="19">
        <f>P354*0.03/12</f>
        <v>1424.901</v>
      </c>
      <c r="M354" s="12">
        <v>0.03</v>
      </c>
      <c r="N354" s="10" t="s">
        <v>1042</v>
      </c>
      <c r="O354" s="10" t="s">
        <v>1043</v>
      </c>
      <c r="P354" s="16">
        <v>569960.4</v>
      </c>
    </row>
    <row r="355" spans="5:16" ht="76.5">
      <c r="E355" s="9">
        <v>2422</v>
      </c>
      <c r="F355" s="10" t="s">
        <v>1605</v>
      </c>
      <c r="G355" s="13">
        <v>45111</v>
      </c>
      <c r="H355" s="9" t="s">
        <v>1015</v>
      </c>
      <c r="I355" s="14">
        <v>46207</v>
      </c>
      <c r="J355" s="10" t="s">
        <v>1044</v>
      </c>
      <c r="K355" s="9">
        <v>1500</v>
      </c>
      <c r="L355" s="19">
        <f>P355*0.07/12</f>
        <v>5215.875000000001</v>
      </c>
      <c r="M355" s="12">
        <v>0.07</v>
      </c>
      <c r="N355" s="10" t="s">
        <v>1045</v>
      </c>
      <c r="O355" s="10" t="s">
        <v>1046</v>
      </c>
      <c r="P355" s="16">
        <v>894150</v>
      </c>
    </row>
    <row r="356" spans="5:16" ht="25.5">
      <c r="E356" s="9" t="s">
        <v>1047</v>
      </c>
      <c r="F356" s="10" t="s">
        <v>1606</v>
      </c>
      <c r="G356" s="13">
        <v>45114</v>
      </c>
      <c r="H356" s="9" t="s">
        <v>1048</v>
      </c>
      <c r="I356" s="14">
        <v>46210</v>
      </c>
      <c r="J356" s="10" t="s">
        <v>151</v>
      </c>
      <c r="K356" s="9">
        <v>500</v>
      </c>
      <c r="L356" s="19">
        <f>P356*0.03/12</f>
        <v>2786.225</v>
      </c>
      <c r="M356" s="12">
        <v>0.03</v>
      </c>
      <c r="N356" s="10" t="s">
        <v>1049</v>
      </c>
      <c r="O356" s="10" t="s">
        <v>152</v>
      </c>
      <c r="P356" s="16">
        <v>1114490</v>
      </c>
    </row>
    <row r="357" spans="5:16" ht="25.5">
      <c r="E357" s="9" t="s">
        <v>1052</v>
      </c>
      <c r="F357" s="10" t="s">
        <v>1607</v>
      </c>
      <c r="G357" s="13">
        <v>45119</v>
      </c>
      <c r="H357" s="9" t="s">
        <v>1053</v>
      </c>
      <c r="I357" s="14">
        <v>46215</v>
      </c>
      <c r="J357" s="10" t="s">
        <v>144</v>
      </c>
      <c r="K357" s="9">
        <v>297</v>
      </c>
      <c r="L357" s="19">
        <f>P357*0.03/12</f>
        <v>1663.7939999999999</v>
      </c>
      <c r="M357" s="12">
        <v>0.03</v>
      </c>
      <c r="N357" s="10" t="s">
        <v>64</v>
      </c>
      <c r="O357" s="10" t="s">
        <v>145</v>
      </c>
      <c r="P357" s="16">
        <v>665517.6</v>
      </c>
    </row>
    <row r="358" spans="5:16" ht="63.75">
      <c r="E358" s="9" t="s">
        <v>1054</v>
      </c>
      <c r="F358" s="10" t="s">
        <v>1055</v>
      </c>
      <c r="G358" s="13">
        <v>45119</v>
      </c>
      <c r="H358" s="9" t="s">
        <v>1053</v>
      </c>
      <c r="I358" s="14">
        <v>46215</v>
      </c>
      <c r="J358" s="10" t="s">
        <v>142</v>
      </c>
      <c r="K358" s="9">
        <v>101</v>
      </c>
      <c r="L358" s="19">
        <f>P358*0.03/12</f>
        <v>386.07502500000004</v>
      </c>
      <c r="M358" s="12">
        <v>0.03</v>
      </c>
      <c r="N358" s="10" t="s">
        <v>839</v>
      </c>
      <c r="O358" s="10" t="s">
        <v>143</v>
      </c>
      <c r="P358" s="16">
        <v>154430.01</v>
      </c>
    </row>
    <row r="359" spans="5:16" ht="25.5">
      <c r="E359" s="9" t="s">
        <v>1056</v>
      </c>
      <c r="F359" s="10" t="s">
        <v>1608</v>
      </c>
      <c r="G359" s="13">
        <v>45119</v>
      </c>
      <c r="H359" s="9" t="s">
        <v>1053</v>
      </c>
      <c r="I359" s="14">
        <v>46215</v>
      </c>
      <c r="J359" s="10" t="s">
        <v>1057</v>
      </c>
      <c r="K359" s="9">
        <v>27</v>
      </c>
      <c r="L359" s="19">
        <f>P359*0.03/12</f>
        <v>295.03845</v>
      </c>
      <c r="M359" s="12">
        <v>0.03</v>
      </c>
      <c r="N359" s="10" t="s">
        <v>1049</v>
      </c>
      <c r="O359" s="10" t="s">
        <v>1058</v>
      </c>
      <c r="P359" s="16">
        <v>118015.38</v>
      </c>
    </row>
    <row r="360" spans="5:16" ht="51">
      <c r="E360" s="9">
        <v>2424</v>
      </c>
      <c r="F360" s="10" t="s">
        <v>1609</v>
      </c>
      <c r="G360" s="13" t="s">
        <v>1145</v>
      </c>
      <c r="H360" s="9" t="s">
        <v>1146</v>
      </c>
      <c r="I360" s="14">
        <v>46215</v>
      </c>
      <c r="J360" s="10" t="s">
        <v>1060</v>
      </c>
      <c r="K360" s="9">
        <v>3000</v>
      </c>
      <c r="L360" s="19">
        <f>(1064180.35+790869.65)*0.03/12</f>
        <v>4637.625</v>
      </c>
      <c r="M360" s="12">
        <v>0.03</v>
      </c>
      <c r="N360" s="10" t="s">
        <v>68</v>
      </c>
      <c r="O360" s="10" t="s">
        <v>1147</v>
      </c>
      <c r="P360" s="10" t="s">
        <v>1285</v>
      </c>
    </row>
    <row r="361" spans="5:16" ht="25.5">
      <c r="E361" s="9">
        <v>2426</v>
      </c>
      <c r="F361" s="10" t="s">
        <v>1610</v>
      </c>
      <c r="G361" s="13">
        <v>45119</v>
      </c>
      <c r="H361" s="9" t="s">
        <v>1059</v>
      </c>
      <c r="I361" s="14">
        <v>46215</v>
      </c>
      <c r="J361" s="10" t="s">
        <v>1061</v>
      </c>
      <c r="K361" s="9">
        <v>500</v>
      </c>
      <c r="L361" s="19">
        <f aca="true" t="shared" si="26" ref="L361:L368">P361*0.03/12</f>
        <v>1549.4375</v>
      </c>
      <c r="M361" s="12">
        <v>0.03</v>
      </c>
      <c r="N361" s="10" t="s">
        <v>1062</v>
      </c>
      <c r="O361" s="10" t="s">
        <v>1063</v>
      </c>
      <c r="P361" s="16">
        <v>619775</v>
      </c>
    </row>
    <row r="362" spans="5:16" ht="25.5">
      <c r="E362" s="9" t="s">
        <v>1066</v>
      </c>
      <c r="F362" s="10" t="s">
        <v>1611</v>
      </c>
      <c r="G362" s="13">
        <v>45128</v>
      </c>
      <c r="H362" s="9" t="s">
        <v>1067</v>
      </c>
      <c r="I362" s="14" t="s">
        <v>566</v>
      </c>
      <c r="J362" s="10" t="s">
        <v>1068</v>
      </c>
      <c r="K362" s="9">
        <v>2832</v>
      </c>
      <c r="L362" s="19">
        <f t="shared" si="26"/>
        <v>9143.112</v>
      </c>
      <c r="M362" s="12">
        <v>0.03</v>
      </c>
      <c r="N362" s="10" t="s">
        <v>68</v>
      </c>
      <c r="O362" s="10" t="s">
        <v>1069</v>
      </c>
      <c r="P362" s="16">
        <v>3657244.8</v>
      </c>
    </row>
    <row r="363" spans="5:16" ht="63.75">
      <c r="E363" s="9">
        <v>2428</v>
      </c>
      <c r="F363" s="10" t="s">
        <v>1612</v>
      </c>
      <c r="G363" s="13">
        <v>45134</v>
      </c>
      <c r="H363" s="9" t="s">
        <v>1015</v>
      </c>
      <c r="I363" s="14">
        <v>46230</v>
      </c>
      <c r="J363" s="10" t="s">
        <v>1065</v>
      </c>
      <c r="K363" s="9">
        <v>1216</v>
      </c>
      <c r="L363" s="19">
        <f t="shared" si="26"/>
        <v>2620.0544</v>
      </c>
      <c r="M363" s="12">
        <v>0.03</v>
      </c>
      <c r="N363" s="10" t="s">
        <v>839</v>
      </c>
      <c r="O363" s="10" t="s">
        <v>1070</v>
      </c>
      <c r="P363" s="16">
        <v>1048021.76</v>
      </c>
    </row>
    <row r="364" spans="5:16" ht="25.5">
      <c r="E364" s="9">
        <v>2429</v>
      </c>
      <c r="F364" s="10" t="s">
        <v>1387</v>
      </c>
      <c r="G364" s="13">
        <v>45135</v>
      </c>
      <c r="H364" s="9" t="s">
        <v>1071</v>
      </c>
      <c r="I364" s="14">
        <v>46211</v>
      </c>
      <c r="J364" s="10" t="s">
        <v>175</v>
      </c>
      <c r="K364" s="9">
        <v>460</v>
      </c>
      <c r="L364" s="19">
        <f t="shared" si="26"/>
        <v>902.29</v>
      </c>
      <c r="M364" s="12">
        <v>0.03</v>
      </c>
      <c r="N364" s="10" t="s">
        <v>68</v>
      </c>
      <c r="O364" s="10" t="s">
        <v>1072</v>
      </c>
      <c r="P364" s="16">
        <v>360916</v>
      </c>
    </row>
    <row r="365" spans="5:16" ht="38.25">
      <c r="E365" s="9" t="s">
        <v>1073</v>
      </c>
      <c r="F365" s="10" t="s">
        <v>1613</v>
      </c>
      <c r="G365" s="13">
        <v>45135</v>
      </c>
      <c r="H365" s="9" t="s">
        <v>1071</v>
      </c>
      <c r="I365" s="14">
        <v>46231</v>
      </c>
      <c r="J365" s="10" t="s">
        <v>175</v>
      </c>
      <c r="K365" s="9">
        <v>770</v>
      </c>
      <c r="L365" s="19">
        <f t="shared" si="26"/>
        <v>1510.3549999999998</v>
      </c>
      <c r="M365" s="12">
        <v>0.03</v>
      </c>
      <c r="N365" s="10" t="s">
        <v>68</v>
      </c>
      <c r="O365" s="10" t="s">
        <v>1074</v>
      </c>
      <c r="P365" s="16">
        <v>604142</v>
      </c>
    </row>
    <row r="366" spans="5:16" ht="25.5">
      <c r="E366" s="9" t="s">
        <v>1075</v>
      </c>
      <c r="F366" s="10" t="s">
        <v>1076</v>
      </c>
      <c r="G366" s="13">
        <v>45135</v>
      </c>
      <c r="H366" s="9" t="s">
        <v>1029</v>
      </c>
      <c r="I366" s="14">
        <v>46231</v>
      </c>
      <c r="J366" s="10" t="s">
        <v>1077</v>
      </c>
      <c r="K366" s="9">
        <v>105</v>
      </c>
      <c r="L366" s="19">
        <f t="shared" si="26"/>
        <v>774.0941250000001</v>
      </c>
      <c r="M366" s="12">
        <v>0.03</v>
      </c>
      <c r="N366" s="10" t="s">
        <v>64</v>
      </c>
      <c r="O366" s="10" t="s">
        <v>170</v>
      </c>
      <c r="P366" s="16">
        <v>309637.65</v>
      </c>
    </row>
    <row r="367" spans="5:16" ht="25.5">
      <c r="E367" s="9" t="s">
        <v>1078</v>
      </c>
      <c r="F367" s="10" t="s">
        <v>1079</v>
      </c>
      <c r="G367" s="13">
        <v>45148</v>
      </c>
      <c r="H367" s="9" t="s">
        <v>1080</v>
      </c>
      <c r="I367" s="14">
        <v>46975</v>
      </c>
      <c r="J367" s="10" t="s">
        <v>15</v>
      </c>
      <c r="K367" s="9">
        <v>62</v>
      </c>
      <c r="L367" s="19">
        <f t="shared" si="26"/>
        <v>516.13605</v>
      </c>
      <c r="M367" s="12">
        <v>0.03</v>
      </c>
      <c r="N367" s="10" t="s">
        <v>64</v>
      </c>
      <c r="O367" s="10" t="s">
        <v>1081</v>
      </c>
      <c r="P367" s="16">
        <v>206454.42</v>
      </c>
    </row>
    <row r="368" spans="5:16" ht="25.5">
      <c r="E368" s="9">
        <v>2430</v>
      </c>
      <c r="F368" s="10" t="s">
        <v>1614</v>
      </c>
      <c r="G368" s="13">
        <v>45148</v>
      </c>
      <c r="H368" s="9" t="s">
        <v>1082</v>
      </c>
      <c r="I368" s="14">
        <v>46975</v>
      </c>
      <c r="J368" s="10" t="s">
        <v>1083</v>
      </c>
      <c r="K368" s="9">
        <v>200</v>
      </c>
      <c r="L368" s="19">
        <f t="shared" si="26"/>
        <v>645.6999999999999</v>
      </c>
      <c r="M368" s="12">
        <v>0.03</v>
      </c>
      <c r="N368" s="10" t="s">
        <v>68</v>
      </c>
      <c r="O368" s="10" t="s">
        <v>1084</v>
      </c>
      <c r="P368" s="16">
        <v>258280</v>
      </c>
    </row>
    <row r="369" spans="5:16" ht="51">
      <c r="E369" s="9">
        <v>2431</v>
      </c>
      <c r="F369" s="10" t="s">
        <v>138</v>
      </c>
      <c r="G369" s="13">
        <v>45149</v>
      </c>
      <c r="H369" s="9" t="s">
        <v>1059</v>
      </c>
      <c r="I369" s="14">
        <v>46245</v>
      </c>
      <c r="J369" s="10" t="s">
        <v>1085</v>
      </c>
      <c r="K369" s="9">
        <v>311</v>
      </c>
      <c r="L369" s="19">
        <f>(23124.9+53496+30732.58+58889.82+21303.72)*0.03/12</f>
        <v>468.86754999999994</v>
      </c>
      <c r="M369" s="12">
        <v>0.03</v>
      </c>
      <c r="N369" s="10" t="s">
        <v>962</v>
      </c>
      <c r="O369" s="10" t="s">
        <v>1132</v>
      </c>
      <c r="P369" s="10" t="s">
        <v>1254</v>
      </c>
    </row>
    <row r="370" spans="5:16" ht="51">
      <c r="E370" s="9">
        <v>2432</v>
      </c>
      <c r="F370" s="10" t="s">
        <v>138</v>
      </c>
      <c r="G370" s="13">
        <v>45149</v>
      </c>
      <c r="H370" s="9" t="s">
        <v>1059</v>
      </c>
      <c r="I370" s="14">
        <v>46245</v>
      </c>
      <c r="J370" s="10" t="s">
        <v>1086</v>
      </c>
      <c r="K370" s="9">
        <v>22</v>
      </c>
      <c r="L370" s="19">
        <f aca="true" t="shared" si="27" ref="L370:L378">P370*0.03/12</f>
        <v>19.970499999999998</v>
      </c>
      <c r="M370" s="12">
        <v>0.03</v>
      </c>
      <c r="N370" s="10" t="s">
        <v>962</v>
      </c>
      <c r="O370" s="10" t="s">
        <v>1087</v>
      </c>
      <c r="P370" s="16">
        <v>7988.2</v>
      </c>
    </row>
    <row r="371" spans="5:16" ht="51">
      <c r="E371" s="9">
        <v>2433</v>
      </c>
      <c r="F371" s="10" t="s">
        <v>138</v>
      </c>
      <c r="G371" s="13">
        <v>45149</v>
      </c>
      <c r="H371" s="9" t="s">
        <v>1059</v>
      </c>
      <c r="I371" s="14">
        <v>46245</v>
      </c>
      <c r="J371" s="10" t="s">
        <v>1088</v>
      </c>
      <c r="K371" s="9">
        <v>19</v>
      </c>
      <c r="L371" s="19">
        <f t="shared" si="27"/>
        <v>11.130675000000002</v>
      </c>
      <c r="M371" s="12">
        <v>0.03</v>
      </c>
      <c r="N371" s="10" t="s">
        <v>962</v>
      </c>
      <c r="O371" s="10" t="s">
        <v>1089</v>
      </c>
      <c r="P371" s="16">
        <v>4452.27</v>
      </c>
    </row>
    <row r="372" spans="5:16" ht="51">
      <c r="E372" s="9">
        <v>2434</v>
      </c>
      <c r="F372" s="10" t="s">
        <v>138</v>
      </c>
      <c r="G372" s="13">
        <v>45149</v>
      </c>
      <c r="H372" s="9" t="s">
        <v>1059</v>
      </c>
      <c r="I372" s="14">
        <v>46245</v>
      </c>
      <c r="J372" s="10" t="s">
        <v>1090</v>
      </c>
      <c r="K372" s="9">
        <v>106</v>
      </c>
      <c r="L372" s="19">
        <f t="shared" si="27"/>
        <v>102.28204999999998</v>
      </c>
      <c r="M372" s="12">
        <v>0.03</v>
      </c>
      <c r="N372" s="10" t="s">
        <v>962</v>
      </c>
      <c r="O372" s="10" t="s">
        <v>1091</v>
      </c>
      <c r="P372" s="16">
        <v>40912.82</v>
      </c>
    </row>
    <row r="373" spans="5:16" ht="51">
      <c r="E373" s="9">
        <v>2435</v>
      </c>
      <c r="F373" s="10" t="s">
        <v>138</v>
      </c>
      <c r="G373" s="13">
        <v>45149</v>
      </c>
      <c r="H373" s="9" t="s">
        <v>1059</v>
      </c>
      <c r="I373" s="14">
        <v>46245</v>
      </c>
      <c r="J373" s="10" t="s">
        <v>1092</v>
      </c>
      <c r="K373" s="9">
        <v>35</v>
      </c>
      <c r="L373" s="19">
        <f t="shared" si="27"/>
        <v>35.095375</v>
      </c>
      <c r="M373" s="12">
        <v>0.03</v>
      </c>
      <c r="N373" s="10" t="s">
        <v>962</v>
      </c>
      <c r="O373" s="35" t="s">
        <v>1093</v>
      </c>
      <c r="P373" s="16">
        <v>14038.15</v>
      </c>
    </row>
    <row r="374" spans="5:16" ht="51">
      <c r="E374" s="9">
        <v>2436</v>
      </c>
      <c r="F374" s="10" t="s">
        <v>138</v>
      </c>
      <c r="G374" s="13">
        <v>45149</v>
      </c>
      <c r="H374" s="9" t="s">
        <v>1059</v>
      </c>
      <c r="I374" s="14">
        <v>46245</v>
      </c>
      <c r="J374" s="10" t="s">
        <v>1</v>
      </c>
      <c r="K374" s="9">
        <v>1000</v>
      </c>
      <c r="L374" s="19">
        <f t="shared" si="27"/>
        <v>1326.375</v>
      </c>
      <c r="M374" s="12">
        <v>0.03</v>
      </c>
      <c r="N374" s="10" t="s">
        <v>962</v>
      </c>
      <c r="O374" s="10" t="s">
        <v>1094</v>
      </c>
      <c r="P374" s="16">
        <v>530550</v>
      </c>
    </row>
    <row r="375" spans="5:16" ht="25.5">
      <c r="E375" s="9" t="s">
        <v>1095</v>
      </c>
      <c r="F375" s="10" t="s">
        <v>1096</v>
      </c>
      <c r="G375" s="13">
        <v>45149</v>
      </c>
      <c r="H375" s="9" t="s">
        <v>1048</v>
      </c>
      <c r="I375" s="14">
        <v>46245</v>
      </c>
      <c r="J375" s="10" t="s">
        <v>1097</v>
      </c>
      <c r="K375" s="9">
        <v>100</v>
      </c>
      <c r="L375" s="19">
        <f t="shared" si="27"/>
        <v>954.795</v>
      </c>
      <c r="M375" s="12">
        <v>0.03</v>
      </c>
      <c r="N375" s="10" t="s">
        <v>64</v>
      </c>
      <c r="O375" s="10" t="s">
        <v>1098</v>
      </c>
      <c r="P375" s="16">
        <v>381918</v>
      </c>
    </row>
    <row r="376" spans="5:16" ht="25.5">
      <c r="E376" s="9" t="s">
        <v>1099</v>
      </c>
      <c r="F376" s="10" t="s">
        <v>1100</v>
      </c>
      <c r="G376" s="13">
        <v>45149</v>
      </c>
      <c r="H376" s="9" t="s">
        <v>1048</v>
      </c>
      <c r="I376" s="14">
        <v>46245</v>
      </c>
      <c r="J376" s="10" t="s">
        <v>1101</v>
      </c>
      <c r="K376" s="9">
        <v>96</v>
      </c>
      <c r="L376" s="19">
        <f t="shared" si="27"/>
        <v>251.34720000000002</v>
      </c>
      <c r="M376" s="12">
        <v>0.03</v>
      </c>
      <c r="N376" s="10" t="s">
        <v>1102</v>
      </c>
      <c r="O376" s="10" t="s">
        <v>1103</v>
      </c>
      <c r="P376" s="16">
        <v>100538.88</v>
      </c>
    </row>
    <row r="377" spans="5:16" ht="51">
      <c r="E377" s="9" t="s">
        <v>1106</v>
      </c>
      <c r="F377" s="10" t="s">
        <v>1615</v>
      </c>
      <c r="G377" s="13">
        <v>45168</v>
      </c>
      <c r="H377" s="9" t="s">
        <v>1107</v>
      </c>
      <c r="I377" s="14">
        <v>47725</v>
      </c>
      <c r="J377" s="10" t="s">
        <v>59</v>
      </c>
      <c r="K377" s="9">
        <v>18000</v>
      </c>
      <c r="L377" s="19">
        <f t="shared" si="27"/>
        <v>21964.949999999997</v>
      </c>
      <c r="M377" s="12">
        <v>0.03</v>
      </c>
      <c r="N377" s="10" t="s">
        <v>1108</v>
      </c>
      <c r="O377" s="10" t="s">
        <v>61</v>
      </c>
      <c r="P377" s="16">
        <v>8785980</v>
      </c>
    </row>
    <row r="378" spans="5:16" ht="51">
      <c r="E378" s="9" t="s">
        <v>1109</v>
      </c>
      <c r="F378" s="10" t="s">
        <v>136</v>
      </c>
      <c r="G378" s="13">
        <v>45173</v>
      </c>
      <c r="H378" s="9" t="s">
        <v>1110</v>
      </c>
      <c r="I378" s="14">
        <v>46269</v>
      </c>
      <c r="J378" s="10" t="s">
        <v>159</v>
      </c>
      <c r="K378" s="9">
        <v>761</v>
      </c>
      <c r="L378" s="19">
        <f t="shared" si="27"/>
        <v>992.3059499999999</v>
      </c>
      <c r="M378" s="12">
        <v>0.03</v>
      </c>
      <c r="N378" s="10" t="s">
        <v>1111</v>
      </c>
      <c r="O378" s="10" t="s">
        <v>182</v>
      </c>
      <c r="P378" s="16">
        <v>396922.38</v>
      </c>
    </row>
    <row r="379" spans="5:16" ht="25.5">
      <c r="E379" s="9" t="s">
        <v>1113</v>
      </c>
      <c r="F379" s="10" t="s">
        <v>1616</v>
      </c>
      <c r="G379" s="13">
        <v>45173</v>
      </c>
      <c r="H379" s="9" t="s">
        <v>1110</v>
      </c>
      <c r="I379" s="14">
        <v>46269</v>
      </c>
      <c r="J379" s="10" t="s">
        <v>1114</v>
      </c>
      <c r="K379" s="9">
        <v>2000</v>
      </c>
      <c r="L379" s="19">
        <f aca="true" t="shared" si="28" ref="L379:L384">P379*0.03/12</f>
        <v>3302.2000000000003</v>
      </c>
      <c r="M379" s="12">
        <v>0.03</v>
      </c>
      <c r="N379" s="10" t="s">
        <v>68</v>
      </c>
      <c r="O379" s="10" t="s">
        <v>150</v>
      </c>
      <c r="P379" s="16">
        <v>1320880</v>
      </c>
    </row>
    <row r="380" spans="5:16" ht="63.75">
      <c r="E380" s="9" t="s">
        <v>1115</v>
      </c>
      <c r="F380" s="10" t="s">
        <v>1116</v>
      </c>
      <c r="G380" s="13">
        <v>45173</v>
      </c>
      <c r="H380" s="9" t="s">
        <v>1110</v>
      </c>
      <c r="I380" s="14" t="s">
        <v>566</v>
      </c>
      <c r="J380" s="10" t="s">
        <v>1117</v>
      </c>
      <c r="K380" s="9">
        <v>10</v>
      </c>
      <c r="L380" s="19">
        <f t="shared" si="28"/>
        <v>80.43274999999998</v>
      </c>
      <c r="M380" s="12">
        <v>0.03</v>
      </c>
      <c r="N380" s="10" t="s">
        <v>64</v>
      </c>
      <c r="O380" s="10" t="s">
        <v>167</v>
      </c>
      <c r="P380" s="16">
        <v>32173.1</v>
      </c>
    </row>
    <row r="381" spans="5:16" ht="51">
      <c r="E381" s="9" t="s">
        <v>1118</v>
      </c>
      <c r="F381" s="10" t="s">
        <v>1617</v>
      </c>
      <c r="G381" s="13">
        <v>45173</v>
      </c>
      <c r="H381" s="9" t="s">
        <v>1119</v>
      </c>
      <c r="I381" s="14">
        <v>46269</v>
      </c>
      <c r="J381" s="10" t="s">
        <v>1120</v>
      </c>
      <c r="K381" s="9">
        <v>500</v>
      </c>
      <c r="L381" s="19">
        <f t="shared" si="28"/>
        <v>1840.3374999999999</v>
      </c>
      <c r="M381" s="12">
        <v>0.03</v>
      </c>
      <c r="N381" s="10" t="s">
        <v>783</v>
      </c>
      <c r="O381" s="10" t="s">
        <v>161</v>
      </c>
      <c r="P381" s="16">
        <v>736135</v>
      </c>
    </row>
    <row r="382" spans="5:16" ht="51">
      <c r="E382" s="9" t="s">
        <v>1121</v>
      </c>
      <c r="F382" s="10" t="s">
        <v>1618</v>
      </c>
      <c r="G382" s="13">
        <v>45176</v>
      </c>
      <c r="H382" s="9" t="s">
        <v>1122</v>
      </c>
      <c r="I382" s="14">
        <v>47733</v>
      </c>
      <c r="J382" s="10" t="s">
        <v>63</v>
      </c>
      <c r="K382" s="9">
        <v>12983</v>
      </c>
      <c r="L382" s="19">
        <f t="shared" si="28"/>
        <v>32593.172349999997</v>
      </c>
      <c r="M382" s="12">
        <v>0.03</v>
      </c>
      <c r="N382" s="10" t="s">
        <v>739</v>
      </c>
      <c r="O382" s="10" t="s">
        <v>744</v>
      </c>
      <c r="P382" s="16">
        <v>13037268.94</v>
      </c>
    </row>
    <row r="383" spans="5:16" ht="25.5">
      <c r="E383" s="9">
        <v>2438</v>
      </c>
      <c r="F383" s="10" t="s">
        <v>1124</v>
      </c>
      <c r="G383" s="13">
        <v>45177</v>
      </c>
      <c r="H383" s="9" t="s">
        <v>1112</v>
      </c>
      <c r="I383" s="14">
        <v>45908</v>
      </c>
      <c r="J383" s="10" t="s">
        <v>1125</v>
      </c>
      <c r="K383" s="9">
        <v>169</v>
      </c>
      <c r="L383" s="19">
        <f t="shared" si="28"/>
        <v>1195.86935</v>
      </c>
      <c r="M383" s="12">
        <v>0.03</v>
      </c>
      <c r="N383" s="10" t="s">
        <v>64</v>
      </c>
      <c r="O383" s="34" t="s">
        <v>1126</v>
      </c>
      <c r="P383" s="16">
        <v>478347.74</v>
      </c>
    </row>
    <row r="384" spans="5:16" ht="25.5">
      <c r="E384" s="9" t="s">
        <v>1127</v>
      </c>
      <c r="F384" s="10" t="s">
        <v>1128</v>
      </c>
      <c r="G384" s="13">
        <v>45177</v>
      </c>
      <c r="H384" s="9" t="s">
        <v>1129</v>
      </c>
      <c r="I384" s="14">
        <v>46273</v>
      </c>
      <c r="J384" s="10" t="s">
        <v>1130</v>
      </c>
      <c r="K384" s="9">
        <v>7</v>
      </c>
      <c r="L384" s="19">
        <f t="shared" si="28"/>
        <v>40.38755</v>
      </c>
      <c r="M384" s="12">
        <v>0.03</v>
      </c>
      <c r="N384" s="10" t="s">
        <v>64</v>
      </c>
      <c r="O384" s="34" t="s">
        <v>1131</v>
      </c>
      <c r="P384" s="16">
        <v>16155.02</v>
      </c>
    </row>
    <row r="385" spans="5:16" ht="38.25">
      <c r="E385" s="9">
        <v>2443</v>
      </c>
      <c r="F385" s="10" t="s">
        <v>1133</v>
      </c>
      <c r="G385" s="13">
        <v>45189</v>
      </c>
      <c r="H385" s="9" t="s">
        <v>683</v>
      </c>
      <c r="I385" s="14">
        <v>45648</v>
      </c>
      <c r="J385" s="10" t="s">
        <v>1134</v>
      </c>
      <c r="K385" s="9">
        <v>353</v>
      </c>
      <c r="L385" s="19">
        <f aca="true" t="shared" si="29" ref="L385:L399">P385*0.03/12</f>
        <v>1213.975825</v>
      </c>
      <c r="M385" s="12">
        <v>0.03</v>
      </c>
      <c r="N385" s="10" t="s">
        <v>1135</v>
      </c>
      <c r="O385" s="34" t="s">
        <v>1136</v>
      </c>
      <c r="P385" s="16">
        <v>485590.33</v>
      </c>
    </row>
    <row r="386" spans="5:16" ht="63.75">
      <c r="E386" s="9">
        <v>2444</v>
      </c>
      <c r="F386" s="10" t="s">
        <v>1619</v>
      </c>
      <c r="G386" s="13">
        <v>45208</v>
      </c>
      <c r="H386" s="9" t="s">
        <v>1137</v>
      </c>
      <c r="I386" s="14">
        <v>45939</v>
      </c>
      <c r="J386" s="10" t="s">
        <v>1138</v>
      </c>
      <c r="K386" s="9">
        <v>2649</v>
      </c>
      <c r="L386" s="19">
        <f t="shared" si="29"/>
        <v>13917.846</v>
      </c>
      <c r="M386" s="12">
        <v>0.03</v>
      </c>
      <c r="N386" s="10" t="s">
        <v>1135</v>
      </c>
      <c r="O386" s="34" t="s">
        <v>1139</v>
      </c>
      <c r="P386" s="16">
        <v>5567138.4</v>
      </c>
    </row>
    <row r="387" spans="5:16" ht="51">
      <c r="E387" s="9" t="s">
        <v>1141</v>
      </c>
      <c r="F387" s="10" t="s">
        <v>1620</v>
      </c>
      <c r="G387" s="13">
        <v>45208</v>
      </c>
      <c r="H387" s="9" t="s">
        <v>1142</v>
      </c>
      <c r="I387" s="14">
        <v>46304</v>
      </c>
      <c r="J387" s="10" t="s">
        <v>176</v>
      </c>
      <c r="K387" s="9">
        <v>29000</v>
      </c>
      <c r="L387" s="19">
        <f t="shared" si="29"/>
        <v>30716.8</v>
      </c>
      <c r="M387" s="12">
        <v>0.03</v>
      </c>
      <c r="N387" s="10" t="s">
        <v>177</v>
      </c>
      <c r="O387" s="34" t="s">
        <v>178</v>
      </c>
      <c r="P387" s="16">
        <v>12286720</v>
      </c>
    </row>
    <row r="388" spans="5:16" ht="51">
      <c r="E388" s="9">
        <v>2445</v>
      </c>
      <c r="F388" s="10" t="s">
        <v>138</v>
      </c>
      <c r="G388" s="13">
        <v>45209</v>
      </c>
      <c r="H388" s="9" t="s">
        <v>1143</v>
      </c>
      <c r="I388" s="14">
        <v>46305</v>
      </c>
      <c r="J388" s="10" t="s">
        <v>497</v>
      </c>
      <c r="K388" s="9">
        <v>60</v>
      </c>
      <c r="L388" s="19">
        <f t="shared" si="29"/>
        <v>78.786</v>
      </c>
      <c r="M388" s="12">
        <v>0.03</v>
      </c>
      <c r="N388" s="10" t="s">
        <v>962</v>
      </c>
      <c r="O388" s="34" t="s">
        <v>1144</v>
      </c>
      <c r="P388" s="16">
        <v>31514.4</v>
      </c>
    </row>
    <row r="389" spans="5:16" ht="63.75">
      <c r="E389" s="9">
        <v>2447</v>
      </c>
      <c r="F389" s="10" t="s">
        <v>1621</v>
      </c>
      <c r="G389" s="13">
        <v>45209</v>
      </c>
      <c r="H389" s="9" t="s">
        <v>1148</v>
      </c>
      <c r="I389" s="14">
        <v>46305</v>
      </c>
      <c r="J389" s="10" t="s">
        <v>205</v>
      </c>
      <c r="K389" s="9">
        <v>421</v>
      </c>
      <c r="L389" s="19">
        <f t="shared" si="29"/>
        <v>3085.7931750000002</v>
      </c>
      <c r="M389" s="12">
        <v>0.03</v>
      </c>
      <c r="N389" s="10" t="s">
        <v>1149</v>
      </c>
      <c r="O389" s="10" t="s">
        <v>1150</v>
      </c>
      <c r="P389" s="16">
        <v>1234317.27</v>
      </c>
    </row>
    <row r="390" spans="5:16" ht="63.75">
      <c r="E390" s="9">
        <v>2448</v>
      </c>
      <c r="F390" s="10" t="s">
        <v>1622</v>
      </c>
      <c r="G390" s="13">
        <v>45212</v>
      </c>
      <c r="H390" s="9" t="s">
        <v>1143</v>
      </c>
      <c r="I390" s="14" t="s">
        <v>566</v>
      </c>
      <c r="J390" s="10" t="s">
        <v>1151</v>
      </c>
      <c r="K390" s="9">
        <v>5335</v>
      </c>
      <c r="L390" s="19">
        <f t="shared" si="29"/>
        <v>15100.450749999998</v>
      </c>
      <c r="M390" s="12">
        <v>0.03</v>
      </c>
      <c r="N390" s="15" t="s">
        <v>104</v>
      </c>
      <c r="O390" s="10" t="s">
        <v>1152</v>
      </c>
      <c r="P390" s="16">
        <v>6040180.3</v>
      </c>
    </row>
    <row r="391" spans="5:16" ht="25.5">
      <c r="E391" s="9">
        <v>2449</v>
      </c>
      <c r="F391" s="10" t="s">
        <v>1623</v>
      </c>
      <c r="G391" s="13">
        <v>45212</v>
      </c>
      <c r="H391" s="9" t="s">
        <v>1153</v>
      </c>
      <c r="I391" s="14" t="s">
        <v>566</v>
      </c>
      <c r="J391" s="10" t="s">
        <v>1154</v>
      </c>
      <c r="K391" s="9">
        <v>510</v>
      </c>
      <c r="L391" s="19">
        <f t="shared" si="29"/>
        <v>842.061</v>
      </c>
      <c r="M391" s="12">
        <v>0.03</v>
      </c>
      <c r="N391" s="10" t="s">
        <v>64</v>
      </c>
      <c r="O391" s="10" t="s">
        <v>1155</v>
      </c>
      <c r="P391" s="16">
        <v>336824.4</v>
      </c>
    </row>
    <row r="392" spans="5:16" ht="25.5">
      <c r="E392" s="9" t="s">
        <v>1624</v>
      </c>
      <c r="F392" s="10" t="s">
        <v>1625</v>
      </c>
      <c r="G392" s="13">
        <v>45212</v>
      </c>
      <c r="H392" s="9" t="s">
        <v>1153</v>
      </c>
      <c r="I392" s="14">
        <v>46308</v>
      </c>
      <c r="J392" s="10" t="s">
        <v>119</v>
      </c>
      <c r="K392" s="9">
        <v>16</v>
      </c>
      <c r="L392" s="19">
        <f t="shared" si="29"/>
        <v>151.5764</v>
      </c>
      <c r="M392" s="12">
        <v>0.03</v>
      </c>
      <c r="N392" s="10" t="s">
        <v>64</v>
      </c>
      <c r="O392" s="10" t="s">
        <v>120</v>
      </c>
      <c r="P392" s="16">
        <v>60630.56</v>
      </c>
    </row>
    <row r="393" spans="5:16" ht="25.5">
      <c r="E393" s="9" t="s">
        <v>1156</v>
      </c>
      <c r="F393" s="10" t="s">
        <v>1626</v>
      </c>
      <c r="G393" s="13">
        <v>45216</v>
      </c>
      <c r="H393" s="9" t="s">
        <v>1157</v>
      </c>
      <c r="I393" s="14">
        <v>46312</v>
      </c>
      <c r="J393" s="10" t="s">
        <v>193</v>
      </c>
      <c r="K393" s="9">
        <v>9778</v>
      </c>
      <c r="L393" s="19">
        <f t="shared" si="29"/>
        <v>50093.18289999999</v>
      </c>
      <c r="M393" s="12">
        <v>0.03</v>
      </c>
      <c r="N393" s="10" t="s">
        <v>64</v>
      </c>
      <c r="O393" s="10" t="s">
        <v>194</v>
      </c>
      <c r="P393" s="16">
        <v>20037273.16</v>
      </c>
    </row>
    <row r="394" spans="5:16" ht="25.5">
      <c r="E394" s="9">
        <v>2450</v>
      </c>
      <c r="F394" s="10" t="s">
        <v>1627</v>
      </c>
      <c r="G394" s="13">
        <v>45216</v>
      </c>
      <c r="H394" s="9" t="s">
        <v>1153</v>
      </c>
      <c r="I394" s="14">
        <v>46312</v>
      </c>
      <c r="J394" s="10" t="s">
        <v>1158</v>
      </c>
      <c r="K394" s="9">
        <v>45</v>
      </c>
      <c r="L394" s="19">
        <f t="shared" si="29"/>
        <v>412.11562499999997</v>
      </c>
      <c r="M394" s="12">
        <v>0.03</v>
      </c>
      <c r="N394" s="10" t="s">
        <v>64</v>
      </c>
      <c r="O394" s="10" t="s">
        <v>1159</v>
      </c>
      <c r="P394" s="16">
        <v>164846.25</v>
      </c>
    </row>
    <row r="395" spans="5:16" ht="63.75">
      <c r="E395" s="9" t="s">
        <v>1160</v>
      </c>
      <c r="F395" s="10" t="s">
        <v>1628</v>
      </c>
      <c r="G395" s="13">
        <v>45216</v>
      </c>
      <c r="H395" s="9" t="s">
        <v>1157</v>
      </c>
      <c r="I395" s="14">
        <v>46368</v>
      </c>
      <c r="J395" s="10" t="s">
        <v>173</v>
      </c>
      <c r="K395" s="9">
        <v>18681</v>
      </c>
      <c r="L395" s="19">
        <f t="shared" si="29"/>
        <v>55519.46497499999</v>
      </c>
      <c r="M395" s="12">
        <v>0.03</v>
      </c>
      <c r="N395" s="15" t="s">
        <v>104</v>
      </c>
      <c r="O395" s="10" t="s">
        <v>174</v>
      </c>
      <c r="P395" s="16">
        <v>22207785.99</v>
      </c>
    </row>
    <row r="396" spans="5:16" ht="63.75">
      <c r="E396" s="9">
        <v>2451</v>
      </c>
      <c r="F396" s="10" t="s">
        <v>1422</v>
      </c>
      <c r="G396" s="13">
        <v>45216</v>
      </c>
      <c r="H396" s="9" t="s">
        <v>1161</v>
      </c>
      <c r="I396" s="14">
        <v>46312</v>
      </c>
      <c r="J396" s="10" t="s">
        <v>1162</v>
      </c>
      <c r="K396" s="9">
        <v>90</v>
      </c>
      <c r="L396" s="19">
        <f t="shared" si="29"/>
        <v>874.5749999999999</v>
      </c>
      <c r="M396" s="12">
        <v>0.03</v>
      </c>
      <c r="N396" s="10" t="s">
        <v>1149</v>
      </c>
      <c r="O396" s="10" t="s">
        <v>1163</v>
      </c>
      <c r="P396" s="16">
        <v>349830</v>
      </c>
    </row>
    <row r="397" spans="5:16" ht="25.5">
      <c r="E397" s="9" t="s">
        <v>1164</v>
      </c>
      <c r="F397" s="10" t="s">
        <v>1358</v>
      </c>
      <c r="G397" s="13">
        <v>45216</v>
      </c>
      <c r="H397" s="9" t="s">
        <v>1153</v>
      </c>
      <c r="I397" s="14">
        <v>46312</v>
      </c>
      <c r="J397" s="10" t="s">
        <v>165</v>
      </c>
      <c r="K397" s="9">
        <v>26</v>
      </c>
      <c r="L397" s="19">
        <f t="shared" si="29"/>
        <v>202.40415</v>
      </c>
      <c r="M397" s="12">
        <v>0.03</v>
      </c>
      <c r="N397" s="10" t="s">
        <v>64</v>
      </c>
      <c r="O397" s="10" t="s">
        <v>166</v>
      </c>
      <c r="P397" s="16">
        <v>80961.66</v>
      </c>
    </row>
    <row r="398" spans="5:16" ht="25.5">
      <c r="E398" s="9">
        <v>2452</v>
      </c>
      <c r="F398" s="10" t="s">
        <v>1629</v>
      </c>
      <c r="G398" s="13">
        <v>45216</v>
      </c>
      <c r="H398" s="9" t="s">
        <v>1143</v>
      </c>
      <c r="I398" s="14">
        <v>46312</v>
      </c>
      <c r="J398" s="10" t="s">
        <v>1165</v>
      </c>
      <c r="K398" s="9">
        <v>38</v>
      </c>
      <c r="L398" s="19">
        <f t="shared" si="29"/>
        <v>323.99465</v>
      </c>
      <c r="M398" s="12">
        <v>0.03</v>
      </c>
      <c r="N398" s="10" t="s">
        <v>64</v>
      </c>
      <c r="O398" s="10" t="s">
        <v>1166</v>
      </c>
      <c r="P398" s="16">
        <v>129597.86</v>
      </c>
    </row>
    <row r="399" spans="5:16" ht="63.75">
      <c r="E399" s="9">
        <v>2453</v>
      </c>
      <c r="F399" s="10" t="s">
        <v>1630</v>
      </c>
      <c r="G399" s="13">
        <v>45216</v>
      </c>
      <c r="H399" s="9" t="s">
        <v>1153</v>
      </c>
      <c r="I399" s="14">
        <v>46312</v>
      </c>
      <c r="J399" s="10" t="s">
        <v>1167</v>
      </c>
      <c r="K399" s="9">
        <v>489</v>
      </c>
      <c r="L399" s="19">
        <f t="shared" si="29"/>
        <v>1813.1386499999999</v>
      </c>
      <c r="M399" s="12">
        <v>0.03</v>
      </c>
      <c r="N399" s="15" t="s">
        <v>104</v>
      </c>
      <c r="O399" s="10" t="s">
        <v>1168</v>
      </c>
      <c r="P399" s="16">
        <v>725255.46</v>
      </c>
    </row>
    <row r="400" spans="5:16" ht="63.75">
      <c r="E400" s="9">
        <v>2454</v>
      </c>
      <c r="F400" s="10" t="s">
        <v>1630</v>
      </c>
      <c r="G400" s="13">
        <v>45217</v>
      </c>
      <c r="H400" s="9" t="s">
        <v>1153</v>
      </c>
      <c r="I400" s="14">
        <v>46313</v>
      </c>
      <c r="J400" s="10" t="s">
        <v>1167</v>
      </c>
      <c r="K400" s="9">
        <v>642</v>
      </c>
      <c r="L400" s="19">
        <f aca="true" t="shared" si="30" ref="L400:L412">P400*0.03/12</f>
        <v>2380.4397</v>
      </c>
      <c r="M400" s="12">
        <v>0.03</v>
      </c>
      <c r="N400" s="15" t="s">
        <v>104</v>
      </c>
      <c r="O400" s="10" t="s">
        <v>1170</v>
      </c>
      <c r="P400" s="16">
        <v>952175.88</v>
      </c>
    </row>
    <row r="401" spans="5:16" ht="25.5">
      <c r="E401" s="9" t="s">
        <v>1169</v>
      </c>
      <c r="F401" s="10" t="s">
        <v>1463</v>
      </c>
      <c r="G401" s="13">
        <v>45217</v>
      </c>
      <c r="H401" s="9" t="s">
        <v>1157</v>
      </c>
      <c r="I401" s="14">
        <v>46313</v>
      </c>
      <c r="J401" s="10" t="s">
        <v>183</v>
      </c>
      <c r="K401" s="9">
        <v>43</v>
      </c>
      <c r="L401" s="19">
        <f t="shared" si="30"/>
        <v>340.2762</v>
      </c>
      <c r="M401" s="12">
        <v>0.03</v>
      </c>
      <c r="N401" s="10" t="s">
        <v>64</v>
      </c>
      <c r="O401" s="10" t="s">
        <v>184</v>
      </c>
      <c r="P401" s="16">
        <v>136110.48</v>
      </c>
    </row>
    <row r="402" spans="5:16" ht="25.5">
      <c r="E402" s="9" t="s">
        <v>1171</v>
      </c>
      <c r="F402" s="10" t="s">
        <v>1631</v>
      </c>
      <c r="G402" s="13">
        <v>45217</v>
      </c>
      <c r="H402" s="9" t="s">
        <v>1157</v>
      </c>
      <c r="I402" s="14">
        <v>46313</v>
      </c>
      <c r="J402" s="10" t="s">
        <v>168</v>
      </c>
      <c r="K402" s="9">
        <v>155</v>
      </c>
      <c r="L402" s="19">
        <f t="shared" si="30"/>
        <v>1096.80325</v>
      </c>
      <c r="M402" s="12">
        <v>0.03</v>
      </c>
      <c r="N402" s="10" t="s">
        <v>64</v>
      </c>
      <c r="O402" s="10" t="s">
        <v>169</v>
      </c>
      <c r="P402" s="16">
        <v>438721.3</v>
      </c>
    </row>
    <row r="403" spans="5:16" ht="63.75">
      <c r="E403" s="9">
        <v>2455</v>
      </c>
      <c r="F403" s="10" t="s">
        <v>1286</v>
      </c>
      <c r="G403" s="13">
        <v>45218</v>
      </c>
      <c r="H403" s="9" t="s">
        <v>1153</v>
      </c>
      <c r="I403" s="14">
        <v>46314</v>
      </c>
      <c r="J403" s="10" t="s">
        <v>1172</v>
      </c>
      <c r="K403" s="9">
        <v>3500</v>
      </c>
      <c r="L403" s="19">
        <f t="shared" si="30"/>
        <v>12977.474999999999</v>
      </c>
      <c r="M403" s="12">
        <v>0.03</v>
      </c>
      <c r="N403" s="15" t="s">
        <v>104</v>
      </c>
      <c r="O403" s="10" t="s">
        <v>1173</v>
      </c>
      <c r="P403" s="16">
        <v>5190990</v>
      </c>
    </row>
    <row r="404" spans="5:16" ht="25.5">
      <c r="E404" s="9" t="s">
        <v>1174</v>
      </c>
      <c r="F404" s="10" t="s">
        <v>1632</v>
      </c>
      <c r="G404" s="13">
        <v>45219</v>
      </c>
      <c r="H404" s="9" t="s">
        <v>1157</v>
      </c>
      <c r="I404" s="14">
        <v>46315</v>
      </c>
      <c r="J404" s="10" t="s">
        <v>179</v>
      </c>
      <c r="K404" s="9">
        <v>120</v>
      </c>
      <c r="L404" s="19">
        <f t="shared" si="30"/>
        <v>813.7439999999998</v>
      </c>
      <c r="M404" s="12">
        <v>0.03</v>
      </c>
      <c r="N404" s="10" t="s">
        <v>64</v>
      </c>
      <c r="O404" s="10" t="s">
        <v>180</v>
      </c>
      <c r="P404" s="16">
        <v>325497.6</v>
      </c>
    </row>
    <row r="405" spans="5:16" ht="25.5">
      <c r="E405" s="9" t="s">
        <v>1175</v>
      </c>
      <c r="F405" s="10" t="s">
        <v>1633</v>
      </c>
      <c r="G405" s="13">
        <v>45224</v>
      </c>
      <c r="H405" s="9" t="s">
        <v>1157</v>
      </c>
      <c r="I405" s="14">
        <v>46320</v>
      </c>
      <c r="J405" s="10" t="s">
        <v>1176</v>
      </c>
      <c r="K405" s="9">
        <v>15</v>
      </c>
      <c r="L405" s="19">
        <f t="shared" si="30"/>
        <v>143.21925</v>
      </c>
      <c r="M405" s="12">
        <v>0.03</v>
      </c>
      <c r="N405" s="10" t="s">
        <v>1177</v>
      </c>
      <c r="O405" s="10" t="s">
        <v>163</v>
      </c>
      <c r="P405" s="16">
        <v>57287.7</v>
      </c>
    </row>
    <row r="406" spans="5:16" ht="25.5">
      <c r="E406" s="9">
        <v>2457</v>
      </c>
      <c r="F406" s="10" t="s">
        <v>1634</v>
      </c>
      <c r="G406" s="13">
        <v>45273</v>
      </c>
      <c r="H406" s="9" t="s">
        <v>1181</v>
      </c>
      <c r="I406" s="14">
        <v>46369</v>
      </c>
      <c r="J406" s="10" t="s">
        <v>1182</v>
      </c>
      <c r="K406" s="9">
        <v>134</v>
      </c>
      <c r="L406" s="19">
        <f t="shared" si="30"/>
        <v>623.1804</v>
      </c>
      <c r="M406" s="12">
        <v>0.03</v>
      </c>
      <c r="N406" s="10" t="s">
        <v>64</v>
      </c>
      <c r="O406" s="10" t="s">
        <v>1183</v>
      </c>
      <c r="P406" s="16">
        <v>249272.16</v>
      </c>
    </row>
    <row r="407" spans="5:16" ht="38.25">
      <c r="E407" s="9">
        <v>2458</v>
      </c>
      <c r="F407" s="10" t="s">
        <v>1635</v>
      </c>
      <c r="G407" s="13">
        <v>45273</v>
      </c>
      <c r="H407" s="9" t="s">
        <v>1181</v>
      </c>
      <c r="I407" s="14">
        <v>46369</v>
      </c>
      <c r="J407" s="10" t="s">
        <v>1184</v>
      </c>
      <c r="K407" s="9">
        <v>3561</v>
      </c>
      <c r="L407" s="19">
        <f t="shared" si="30"/>
        <v>5451.089775</v>
      </c>
      <c r="M407" s="12">
        <v>0.03</v>
      </c>
      <c r="N407" s="10" t="s">
        <v>837</v>
      </c>
      <c r="O407" s="10" t="s">
        <v>1185</v>
      </c>
      <c r="P407" s="16">
        <v>2180435.91</v>
      </c>
    </row>
    <row r="408" spans="5:16" ht="25.5">
      <c r="E408" s="9" t="s">
        <v>1186</v>
      </c>
      <c r="F408" s="10" t="s">
        <v>1636</v>
      </c>
      <c r="G408" s="13">
        <v>45274</v>
      </c>
      <c r="H408" s="9" t="s">
        <v>1187</v>
      </c>
      <c r="I408" s="14">
        <v>46370</v>
      </c>
      <c r="J408" s="10" t="s">
        <v>1117</v>
      </c>
      <c r="K408" s="9">
        <v>16</v>
      </c>
      <c r="L408" s="19">
        <f t="shared" si="30"/>
        <v>124.5564</v>
      </c>
      <c r="M408" s="12">
        <v>0.03</v>
      </c>
      <c r="N408" s="10" t="s">
        <v>64</v>
      </c>
      <c r="O408" s="10" t="s">
        <v>164</v>
      </c>
      <c r="P408" s="16">
        <v>49822.56</v>
      </c>
    </row>
    <row r="409" spans="5:16" ht="25.5">
      <c r="E409" s="9" t="s">
        <v>1188</v>
      </c>
      <c r="F409" s="10" t="s">
        <v>1637</v>
      </c>
      <c r="G409" s="13">
        <v>45274</v>
      </c>
      <c r="H409" s="9" t="s">
        <v>1187</v>
      </c>
      <c r="I409" s="14">
        <v>48927</v>
      </c>
      <c r="J409" s="10" t="s">
        <v>1189</v>
      </c>
      <c r="K409" s="9">
        <v>8374</v>
      </c>
      <c r="L409" s="19">
        <f t="shared" si="30"/>
        <v>13910.470099999999</v>
      </c>
      <c r="M409" s="12">
        <v>0.03</v>
      </c>
      <c r="N409" s="10" t="s">
        <v>68</v>
      </c>
      <c r="O409" s="10" t="s">
        <v>199</v>
      </c>
      <c r="P409" s="16">
        <v>5564188.04</v>
      </c>
    </row>
    <row r="410" spans="5:16" ht="25.5">
      <c r="E410" s="9" t="s">
        <v>1190</v>
      </c>
      <c r="F410" s="10" t="s">
        <v>1638</v>
      </c>
      <c r="G410" s="13">
        <v>45274</v>
      </c>
      <c r="H410" s="9" t="s">
        <v>1187</v>
      </c>
      <c r="I410" s="14">
        <v>46370</v>
      </c>
      <c r="J410" s="10" t="s">
        <v>1191</v>
      </c>
      <c r="K410" s="9">
        <v>290</v>
      </c>
      <c r="L410" s="19">
        <f t="shared" si="30"/>
        <v>3.801625</v>
      </c>
      <c r="M410" s="12">
        <v>0.03</v>
      </c>
      <c r="N410" s="10" t="s">
        <v>1192</v>
      </c>
      <c r="O410" s="10" t="s">
        <v>188</v>
      </c>
      <c r="P410" s="16">
        <v>1520.65</v>
      </c>
    </row>
    <row r="411" spans="5:16" ht="63.75">
      <c r="E411" s="9" t="s">
        <v>1195</v>
      </c>
      <c r="F411" s="10" t="s">
        <v>1639</v>
      </c>
      <c r="G411" s="13">
        <v>45274</v>
      </c>
      <c r="H411" s="9" t="s">
        <v>1196</v>
      </c>
      <c r="I411" s="14">
        <v>46370</v>
      </c>
      <c r="J411" s="10" t="s">
        <v>1197</v>
      </c>
      <c r="K411" s="9">
        <v>434</v>
      </c>
      <c r="L411" s="19">
        <f t="shared" si="30"/>
        <v>1208.8201999999999</v>
      </c>
      <c r="M411" s="12">
        <v>0.03</v>
      </c>
      <c r="N411" s="15" t="s">
        <v>104</v>
      </c>
      <c r="O411" s="10" t="s">
        <v>1198</v>
      </c>
      <c r="P411" s="16">
        <v>483528.08</v>
      </c>
    </row>
    <row r="412" spans="5:16" ht="25.5">
      <c r="E412" s="9" t="s">
        <v>1199</v>
      </c>
      <c r="F412" s="10" t="s">
        <v>1640</v>
      </c>
      <c r="G412" s="13">
        <v>45274</v>
      </c>
      <c r="H412" s="9" t="s">
        <v>1196</v>
      </c>
      <c r="I412" s="14">
        <v>46370</v>
      </c>
      <c r="J412" s="10" t="s">
        <v>1200</v>
      </c>
      <c r="K412" s="9">
        <v>107</v>
      </c>
      <c r="L412" s="19">
        <f t="shared" si="30"/>
        <v>700.365825</v>
      </c>
      <c r="M412" s="12">
        <v>0.03</v>
      </c>
      <c r="N412" s="10" t="s">
        <v>64</v>
      </c>
      <c r="O412" s="10" t="s">
        <v>187</v>
      </c>
      <c r="P412" s="16">
        <v>280146.33</v>
      </c>
    </row>
    <row r="413" spans="5:16" ht="25.5">
      <c r="E413" s="9">
        <v>2459</v>
      </c>
      <c r="F413" s="10" t="s">
        <v>1641</v>
      </c>
      <c r="G413" s="13">
        <v>45274</v>
      </c>
      <c r="H413" s="9" t="s">
        <v>1181</v>
      </c>
      <c r="I413" s="14">
        <v>46370</v>
      </c>
      <c r="J413" s="10" t="s">
        <v>1201</v>
      </c>
      <c r="K413" s="9">
        <v>73</v>
      </c>
      <c r="L413" s="19">
        <f>P413*0.03/12</f>
        <v>639.23545</v>
      </c>
      <c r="M413" s="12">
        <v>0.03</v>
      </c>
      <c r="N413" s="10" t="s">
        <v>64</v>
      </c>
      <c r="O413" s="10" t="s">
        <v>1202</v>
      </c>
      <c r="P413" s="16">
        <v>255694.18</v>
      </c>
    </row>
    <row r="414" spans="5:16" ht="51">
      <c r="E414" s="9">
        <v>2460</v>
      </c>
      <c r="F414" s="10" t="s">
        <v>138</v>
      </c>
      <c r="G414" s="13">
        <v>45275</v>
      </c>
      <c r="H414" s="9" t="s">
        <v>1181</v>
      </c>
      <c r="I414" s="14">
        <v>46371</v>
      </c>
      <c r="J414" s="10" t="s">
        <v>1203</v>
      </c>
      <c r="K414" s="9">
        <v>3859</v>
      </c>
      <c r="L414" s="19">
        <f>P414*0.03/12</f>
        <v>4491.393625</v>
      </c>
      <c r="M414" s="12">
        <v>0.03</v>
      </c>
      <c r="N414" s="10" t="s">
        <v>1023</v>
      </c>
      <c r="O414" s="10" t="s">
        <v>1204</v>
      </c>
      <c r="P414" s="16">
        <v>1796557.45</v>
      </c>
    </row>
    <row r="415" spans="5:16" ht="63.75">
      <c r="E415" s="9" t="s">
        <v>1205</v>
      </c>
      <c r="F415" s="10" t="s">
        <v>1642</v>
      </c>
      <c r="G415" s="13">
        <v>45275</v>
      </c>
      <c r="H415" s="9" t="s">
        <v>1187</v>
      </c>
      <c r="I415" s="14">
        <v>46371</v>
      </c>
      <c r="J415" s="10" t="s">
        <v>196</v>
      </c>
      <c r="K415" s="9">
        <v>8339</v>
      </c>
      <c r="L415" s="19">
        <f>P415*0.03/12</f>
        <v>20713.2421</v>
      </c>
      <c r="M415" s="12">
        <v>0.03</v>
      </c>
      <c r="N415" s="15" t="s">
        <v>104</v>
      </c>
      <c r="O415" s="10" t="s">
        <v>197</v>
      </c>
      <c r="P415" s="16">
        <v>8285296.84</v>
      </c>
    </row>
    <row r="416" spans="5:16" ht="63.75">
      <c r="E416" s="9">
        <v>2461</v>
      </c>
      <c r="F416" s="10" t="s">
        <v>1349</v>
      </c>
      <c r="G416" s="13">
        <v>45275</v>
      </c>
      <c r="H416" s="9" t="s">
        <v>1196</v>
      </c>
      <c r="I416" s="14" t="s">
        <v>566</v>
      </c>
      <c r="J416" s="10" t="s">
        <v>176</v>
      </c>
      <c r="K416" s="9">
        <v>1790</v>
      </c>
      <c r="L416" s="19">
        <f>P416*0.03/12</f>
        <v>5066.5055</v>
      </c>
      <c r="M416" s="12">
        <v>0.03</v>
      </c>
      <c r="N416" s="15" t="s">
        <v>104</v>
      </c>
      <c r="O416" s="10" t="s">
        <v>1206</v>
      </c>
      <c r="P416" s="16">
        <v>2026602.2</v>
      </c>
    </row>
    <row r="417" spans="5:16" ht="51">
      <c r="E417" s="9">
        <v>2462</v>
      </c>
      <c r="F417" s="10" t="s">
        <v>1363</v>
      </c>
      <c r="G417" s="13">
        <v>45278</v>
      </c>
      <c r="H417" s="9" t="s">
        <v>1181</v>
      </c>
      <c r="I417" s="14">
        <v>46374</v>
      </c>
      <c r="J417" s="10" t="s">
        <v>1207</v>
      </c>
      <c r="K417" s="9">
        <v>233</v>
      </c>
      <c r="L417" s="19">
        <f>(4989.31+30066+21714.33)*0.03/12</f>
        <v>141.92409999999998</v>
      </c>
      <c r="M417" s="12">
        <v>0.03</v>
      </c>
      <c r="N417" s="10" t="s">
        <v>1023</v>
      </c>
      <c r="O417" s="10" t="s">
        <v>1237</v>
      </c>
      <c r="P417" s="10" t="s">
        <v>1284</v>
      </c>
    </row>
    <row r="418" spans="5:16" ht="63.75">
      <c r="E418" s="9">
        <v>2463</v>
      </c>
      <c r="F418" s="10" t="s">
        <v>1643</v>
      </c>
      <c r="G418" s="13">
        <v>45278</v>
      </c>
      <c r="H418" s="9" t="s">
        <v>1324</v>
      </c>
      <c r="I418" s="14">
        <v>46374</v>
      </c>
      <c r="J418" s="10" t="s">
        <v>1208</v>
      </c>
      <c r="K418" s="9">
        <v>200</v>
      </c>
      <c r="L418" s="19">
        <f>P418*0.03/12</f>
        <v>459.805</v>
      </c>
      <c r="M418" s="12">
        <v>0.03</v>
      </c>
      <c r="N418" s="10" t="s">
        <v>1325</v>
      </c>
      <c r="O418" s="10" t="s">
        <v>1209</v>
      </c>
      <c r="P418" s="16">
        <v>183922</v>
      </c>
    </row>
    <row r="419" spans="5:16" ht="25.5">
      <c r="E419" s="9">
        <v>2464</v>
      </c>
      <c r="F419" s="10" t="s">
        <v>1644</v>
      </c>
      <c r="G419" s="13">
        <v>45278</v>
      </c>
      <c r="H419" s="9" t="s">
        <v>1181</v>
      </c>
      <c r="I419" s="14">
        <v>46374</v>
      </c>
      <c r="J419" s="10" t="s">
        <v>1210</v>
      </c>
      <c r="K419" s="9">
        <v>149</v>
      </c>
      <c r="L419" s="19">
        <f>P419*0.03/12</f>
        <v>854.027025</v>
      </c>
      <c r="M419" s="12">
        <v>0.03</v>
      </c>
      <c r="N419" s="10" t="s">
        <v>64</v>
      </c>
      <c r="O419" s="10" t="s">
        <v>1211</v>
      </c>
      <c r="P419" s="16">
        <v>341610.81</v>
      </c>
    </row>
    <row r="420" spans="5:16" ht="76.5">
      <c r="E420" s="9">
        <v>2465</v>
      </c>
      <c r="F420" s="10" t="s">
        <v>138</v>
      </c>
      <c r="G420" s="13">
        <v>45278</v>
      </c>
      <c r="H420" s="9" t="s">
        <v>1181</v>
      </c>
      <c r="I420" s="14" t="s">
        <v>566</v>
      </c>
      <c r="J420" s="10" t="s">
        <v>1212</v>
      </c>
      <c r="K420" s="9">
        <v>954</v>
      </c>
      <c r="L420" s="19">
        <f>(83258.72+66251.78+109293.3+80332.22+101177.92+49317.88)*0.03/12</f>
        <v>1224.07955</v>
      </c>
      <c r="M420" s="12">
        <v>0.03</v>
      </c>
      <c r="N420" s="10" t="s">
        <v>1023</v>
      </c>
      <c r="O420" s="10" t="s">
        <v>1213</v>
      </c>
      <c r="P420" s="10" t="s">
        <v>1283</v>
      </c>
    </row>
    <row r="421" spans="5:16" ht="38.25">
      <c r="E421" s="9">
        <v>2466</v>
      </c>
      <c r="F421" s="10" t="s">
        <v>1645</v>
      </c>
      <c r="G421" s="13">
        <v>45278</v>
      </c>
      <c r="H421" s="9" t="s">
        <v>1181</v>
      </c>
      <c r="I421" s="14">
        <v>46374</v>
      </c>
      <c r="J421" s="10" t="s">
        <v>1214</v>
      </c>
      <c r="K421" s="9">
        <v>280</v>
      </c>
      <c r="L421" s="19">
        <f>P421*0.03/12</f>
        <v>343.5319999999999</v>
      </c>
      <c r="M421" s="12">
        <v>0.03</v>
      </c>
      <c r="N421" s="10" t="s">
        <v>1215</v>
      </c>
      <c r="O421" s="10" t="s">
        <v>1216</v>
      </c>
      <c r="P421" s="16">
        <v>137412.8</v>
      </c>
    </row>
    <row r="422" spans="5:16" ht="25.5">
      <c r="E422" s="9">
        <v>2467</v>
      </c>
      <c r="F422" s="10" t="s">
        <v>1646</v>
      </c>
      <c r="G422" s="13">
        <v>45278</v>
      </c>
      <c r="H422" s="9" t="s">
        <v>1181</v>
      </c>
      <c r="I422" s="14">
        <v>46374</v>
      </c>
      <c r="J422" s="10" t="s">
        <v>923</v>
      </c>
      <c r="K422" s="9">
        <v>168</v>
      </c>
      <c r="L422" s="19">
        <f>P422*0.03/12</f>
        <v>245.66639999999998</v>
      </c>
      <c r="M422" s="12">
        <v>0.03</v>
      </c>
      <c r="N422" s="10" t="s">
        <v>68</v>
      </c>
      <c r="O422" s="10" t="s">
        <v>1217</v>
      </c>
      <c r="P422" s="16">
        <v>98266.56</v>
      </c>
    </row>
    <row r="423" spans="5:16" ht="63.75">
      <c r="E423" s="9">
        <v>2468</v>
      </c>
      <c r="F423" s="10" t="s">
        <v>138</v>
      </c>
      <c r="G423" s="13">
        <v>45278</v>
      </c>
      <c r="H423" s="9" t="s">
        <v>1181</v>
      </c>
      <c r="I423" s="14">
        <v>46374</v>
      </c>
      <c r="J423" s="10" t="s">
        <v>1218</v>
      </c>
      <c r="K423" s="9">
        <v>535</v>
      </c>
      <c r="L423" s="19">
        <f>(47384.05+80179.34+62313.13+77764.3)*0.03/12</f>
        <v>669.10205</v>
      </c>
      <c r="M423" s="12">
        <v>0.03</v>
      </c>
      <c r="N423" s="10" t="s">
        <v>1023</v>
      </c>
      <c r="O423" s="10" t="s">
        <v>1219</v>
      </c>
      <c r="P423" s="10" t="s">
        <v>1282</v>
      </c>
    </row>
    <row r="424" spans="5:16" ht="51">
      <c r="E424" s="9">
        <v>2469</v>
      </c>
      <c r="F424" s="10" t="s">
        <v>138</v>
      </c>
      <c r="G424" s="13">
        <v>45287</v>
      </c>
      <c r="H424" s="9" t="s">
        <v>1181</v>
      </c>
      <c r="I424" s="14">
        <v>46383</v>
      </c>
      <c r="J424" s="10" t="s">
        <v>1220</v>
      </c>
      <c r="K424" s="9">
        <v>62</v>
      </c>
      <c r="L424" s="19">
        <f>P424*0.03/12</f>
        <v>81.1642</v>
      </c>
      <c r="M424" s="12">
        <v>0.03</v>
      </c>
      <c r="N424" s="10" t="s">
        <v>1023</v>
      </c>
      <c r="O424" s="10" t="s">
        <v>1221</v>
      </c>
      <c r="P424" s="16">
        <v>32465.68</v>
      </c>
    </row>
    <row r="425" spans="5:16" ht="63.75">
      <c r="E425" s="9">
        <v>2470</v>
      </c>
      <c r="F425" s="10" t="s">
        <v>138</v>
      </c>
      <c r="G425" s="13">
        <v>45287</v>
      </c>
      <c r="H425" s="9" t="s">
        <v>1181</v>
      </c>
      <c r="I425" s="14">
        <v>46383</v>
      </c>
      <c r="J425" s="10" t="s">
        <v>1224</v>
      </c>
      <c r="K425" s="9">
        <v>427</v>
      </c>
      <c r="L425" s="19">
        <f>(62232.24+34912.32+102932.5)*0.03/12</f>
        <v>500.19264999999996</v>
      </c>
      <c r="M425" s="12">
        <v>0.03</v>
      </c>
      <c r="N425" s="10" t="s">
        <v>1023</v>
      </c>
      <c r="O425" s="10" t="s">
        <v>1222</v>
      </c>
      <c r="P425" s="10" t="s">
        <v>1251</v>
      </c>
    </row>
    <row r="426" spans="5:16" ht="102">
      <c r="E426" s="9">
        <v>2471</v>
      </c>
      <c r="F426" s="10" t="s">
        <v>138</v>
      </c>
      <c r="G426" s="13">
        <v>45287</v>
      </c>
      <c r="H426" s="9" t="s">
        <v>1181</v>
      </c>
      <c r="I426" s="14">
        <v>46383</v>
      </c>
      <c r="J426" s="10" t="s">
        <v>1225</v>
      </c>
      <c r="K426" s="9">
        <v>557</v>
      </c>
      <c r="L426" s="19">
        <f>(67296.9+72154.8+74438.91+44138.73+35033.37)*0.03/12</f>
        <v>732.656775</v>
      </c>
      <c r="M426" s="12">
        <v>0.03</v>
      </c>
      <c r="N426" s="10" t="s">
        <v>1023</v>
      </c>
      <c r="O426" s="10" t="s">
        <v>1223</v>
      </c>
      <c r="P426" s="10" t="s">
        <v>1252</v>
      </c>
    </row>
    <row r="427" spans="5:16" ht="140.25">
      <c r="E427" s="9">
        <v>2472</v>
      </c>
      <c r="F427" s="10" t="s">
        <v>138</v>
      </c>
      <c r="G427" s="13">
        <v>45287</v>
      </c>
      <c r="H427" s="9" t="s">
        <v>1181</v>
      </c>
      <c r="I427" s="14" t="s">
        <v>566</v>
      </c>
      <c r="J427" s="10" t="s">
        <v>1226</v>
      </c>
      <c r="K427" s="9">
        <v>809</v>
      </c>
      <c r="L427" s="19">
        <f>(70163.34+28864.1+70669.44+95055.48+37077.94+93916.82+87243.38)*0.03/12</f>
        <v>1207.47625</v>
      </c>
      <c r="M427" s="12">
        <v>0.03</v>
      </c>
      <c r="N427" s="10" t="s">
        <v>1023</v>
      </c>
      <c r="O427" s="10" t="s">
        <v>1227</v>
      </c>
      <c r="P427" s="10" t="s">
        <v>1253</v>
      </c>
    </row>
    <row r="428" spans="5:16" ht="63.75">
      <c r="E428" s="9" t="s">
        <v>1228</v>
      </c>
      <c r="F428" s="10" t="s">
        <v>1647</v>
      </c>
      <c r="G428" s="13">
        <v>45289</v>
      </c>
      <c r="H428" s="9" t="s">
        <v>1187</v>
      </c>
      <c r="I428" s="14">
        <v>46385</v>
      </c>
      <c r="J428" s="10" t="s">
        <v>189</v>
      </c>
      <c r="K428" s="9">
        <v>1600</v>
      </c>
      <c r="L428" s="19">
        <f>P428*0.03/12</f>
        <v>5596.84</v>
      </c>
      <c r="M428" s="12">
        <v>0.03</v>
      </c>
      <c r="N428" s="15" t="s">
        <v>104</v>
      </c>
      <c r="O428" s="10" t="s">
        <v>190</v>
      </c>
      <c r="P428" s="16">
        <v>2238736</v>
      </c>
    </row>
    <row r="429" spans="5:16" ht="51">
      <c r="E429" s="9" t="s">
        <v>1229</v>
      </c>
      <c r="F429" s="10" t="s">
        <v>138</v>
      </c>
      <c r="G429" s="13">
        <v>45289</v>
      </c>
      <c r="H429" s="9" t="s">
        <v>1187</v>
      </c>
      <c r="I429" s="14">
        <v>46385</v>
      </c>
      <c r="J429" s="10" t="s">
        <v>1230</v>
      </c>
      <c r="K429" s="9">
        <v>6</v>
      </c>
      <c r="L429" s="19">
        <f>P429*0.03/12</f>
        <v>5.98515</v>
      </c>
      <c r="M429" s="12">
        <v>0.03</v>
      </c>
      <c r="N429" s="10" t="s">
        <v>1023</v>
      </c>
      <c r="O429" s="10" t="s">
        <v>33</v>
      </c>
      <c r="P429" s="16">
        <v>2394.06</v>
      </c>
    </row>
    <row r="430" spans="5:16" ht="25.5">
      <c r="E430" s="9" t="s">
        <v>1231</v>
      </c>
      <c r="F430" s="10" t="s">
        <v>1648</v>
      </c>
      <c r="G430" s="13">
        <v>45289</v>
      </c>
      <c r="H430" s="9" t="s">
        <v>1187</v>
      </c>
      <c r="I430" s="14">
        <v>46385</v>
      </c>
      <c r="J430" s="10" t="s">
        <v>1232</v>
      </c>
      <c r="K430" s="9">
        <v>200</v>
      </c>
      <c r="L430" s="19">
        <f>P430*0.03/12</f>
        <v>1271.08</v>
      </c>
      <c r="M430" s="12">
        <v>0.03</v>
      </c>
      <c r="N430" s="10" t="s">
        <v>64</v>
      </c>
      <c r="O430" s="10" t="s">
        <v>186</v>
      </c>
      <c r="P430" s="16">
        <v>508432</v>
      </c>
    </row>
    <row r="431" spans="5:16" ht="51">
      <c r="E431" s="9">
        <v>2473</v>
      </c>
      <c r="F431" s="10" t="s">
        <v>1649</v>
      </c>
      <c r="G431" s="13">
        <v>45289</v>
      </c>
      <c r="H431" s="9" t="s">
        <v>1233</v>
      </c>
      <c r="I431" s="14">
        <v>46385</v>
      </c>
      <c r="J431" s="10" t="s">
        <v>1234</v>
      </c>
      <c r="K431" s="9">
        <v>1218</v>
      </c>
      <c r="L431" s="19">
        <f>P431*0.03/12</f>
        <v>5076.83715</v>
      </c>
      <c r="M431" s="12">
        <v>0.03</v>
      </c>
      <c r="N431" s="10" t="s">
        <v>1235</v>
      </c>
      <c r="O431" s="10" t="s">
        <v>1236</v>
      </c>
      <c r="P431" s="16">
        <v>2030734.86</v>
      </c>
    </row>
    <row r="432" spans="5:16" ht="51">
      <c r="E432" s="9">
        <v>2474</v>
      </c>
      <c r="F432" s="10" t="s">
        <v>1259</v>
      </c>
      <c r="G432" s="13">
        <v>45331</v>
      </c>
      <c r="H432" s="9" t="s">
        <v>1260</v>
      </c>
      <c r="I432" s="14">
        <v>46004</v>
      </c>
      <c r="J432" s="10" t="s">
        <v>1261</v>
      </c>
      <c r="K432" s="9">
        <v>19</v>
      </c>
      <c r="L432" s="11">
        <v>57.64</v>
      </c>
      <c r="M432" s="12">
        <v>0.03</v>
      </c>
      <c r="N432" s="10" t="s">
        <v>1262</v>
      </c>
      <c r="O432" s="10" t="s">
        <v>1263</v>
      </c>
      <c r="P432" s="10">
        <v>22983.16</v>
      </c>
    </row>
    <row r="433" spans="5:16" ht="51">
      <c r="E433" s="9" t="s">
        <v>1265</v>
      </c>
      <c r="F433" s="10" t="s">
        <v>1264</v>
      </c>
      <c r="G433" s="13">
        <v>45334</v>
      </c>
      <c r="H433" s="9" t="s">
        <v>1266</v>
      </c>
      <c r="I433" s="14">
        <v>46068</v>
      </c>
      <c r="J433" s="10" t="s">
        <v>130</v>
      </c>
      <c r="K433" s="9">
        <v>78</v>
      </c>
      <c r="L433" s="11">
        <v>578.49</v>
      </c>
      <c r="M433" s="12">
        <v>0.03</v>
      </c>
      <c r="N433" s="10" t="s">
        <v>64</v>
      </c>
      <c r="O433" s="10" t="s">
        <v>1267</v>
      </c>
      <c r="P433" s="16">
        <v>231394.8</v>
      </c>
    </row>
    <row r="434" spans="5:16" ht="63.75">
      <c r="E434" s="9" t="s">
        <v>1268</v>
      </c>
      <c r="F434" s="10" t="s">
        <v>1650</v>
      </c>
      <c r="G434" s="13">
        <v>45334</v>
      </c>
      <c r="H434" s="9" t="s">
        <v>1269</v>
      </c>
      <c r="I434" s="14">
        <v>46430</v>
      </c>
      <c r="J434" s="10" t="s">
        <v>1270</v>
      </c>
      <c r="K434" s="9">
        <v>5900</v>
      </c>
      <c r="L434" s="11">
        <v>16737.42</v>
      </c>
      <c r="M434" s="12">
        <v>0.03</v>
      </c>
      <c r="N434" s="15" t="s">
        <v>104</v>
      </c>
      <c r="O434" s="10" t="s">
        <v>1271</v>
      </c>
      <c r="P434" s="16">
        <v>6694966</v>
      </c>
    </row>
    <row r="435" spans="5:16" ht="63.75">
      <c r="E435" s="9">
        <v>2475</v>
      </c>
      <c r="F435" s="10" t="s">
        <v>1273</v>
      </c>
      <c r="G435" s="13">
        <v>45334</v>
      </c>
      <c r="H435" s="9" t="s">
        <v>1274</v>
      </c>
      <c r="I435" s="14">
        <v>46430</v>
      </c>
      <c r="J435" s="10" t="s">
        <v>1275</v>
      </c>
      <c r="K435" s="9">
        <v>13209</v>
      </c>
      <c r="L435" s="11">
        <v>39256.82</v>
      </c>
      <c r="M435" s="12">
        <v>0.03</v>
      </c>
      <c r="N435" s="15" t="s">
        <v>104</v>
      </c>
      <c r="O435" s="10" t="s">
        <v>1276</v>
      </c>
      <c r="P435" s="16">
        <v>15702727.11</v>
      </c>
    </row>
    <row r="436" spans="5:16" ht="63.75">
      <c r="E436" s="9" t="s">
        <v>1288</v>
      </c>
      <c r="F436" s="10" t="s">
        <v>1287</v>
      </c>
      <c r="G436" s="13">
        <v>45336</v>
      </c>
      <c r="H436" s="9" t="s">
        <v>1266</v>
      </c>
      <c r="I436" s="14">
        <v>46296</v>
      </c>
      <c r="J436" s="10" t="s">
        <v>1</v>
      </c>
      <c r="K436" s="9">
        <v>2385</v>
      </c>
      <c r="L436" s="11">
        <v>7275.68</v>
      </c>
      <c r="M436" s="12">
        <v>0.03</v>
      </c>
      <c r="N436" s="15" t="s">
        <v>371</v>
      </c>
      <c r="O436" s="10" t="s">
        <v>1289</v>
      </c>
      <c r="P436" s="16" t="s">
        <v>1290</v>
      </c>
    </row>
    <row r="437" spans="5:16" ht="25.5">
      <c r="E437" s="9" t="s">
        <v>1291</v>
      </c>
      <c r="F437" s="10" t="s">
        <v>1292</v>
      </c>
      <c r="G437" s="13">
        <v>45335</v>
      </c>
      <c r="H437" s="9" t="s">
        <v>1293</v>
      </c>
      <c r="I437" s="14">
        <v>46431</v>
      </c>
      <c r="J437" s="10" t="s">
        <v>1294</v>
      </c>
      <c r="K437" s="9">
        <v>175</v>
      </c>
      <c r="L437" s="11">
        <v>1225.94</v>
      </c>
      <c r="M437" s="12">
        <v>0.03</v>
      </c>
      <c r="N437" s="10" t="s">
        <v>64</v>
      </c>
      <c r="O437" s="10" t="s">
        <v>1295</v>
      </c>
      <c r="P437" s="16">
        <v>490376.25</v>
      </c>
    </row>
    <row r="438" spans="5:16" ht="63.75">
      <c r="E438" s="9" t="s">
        <v>1297</v>
      </c>
      <c r="F438" s="10" t="s">
        <v>1298</v>
      </c>
      <c r="G438" s="13">
        <v>45335</v>
      </c>
      <c r="H438" s="9" t="s">
        <v>1299</v>
      </c>
      <c r="I438" s="14" t="s">
        <v>566</v>
      </c>
      <c r="J438" s="10" t="s">
        <v>200</v>
      </c>
      <c r="K438" s="9">
        <v>201</v>
      </c>
      <c r="L438" s="11">
        <v>575.86</v>
      </c>
      <c r="M438" s="12">
        <v>0.03</v>
      </c>
      <c r="N438" s="15" t="s">
        <v>371</v>
      </c>
      <c r="O438" s="10" t="s">
        <v>1300</v>
      </c>
      <c r="P438" s="16">
        <v>230343.99</v>
      </c>
    </row>
    <row r="439" spans="5:16" ht="25.5">
      <c r="E439" s="9" t="s">
        <v>1193</v>
      </c>
      <c r="F439" s="10" t="s">
        <v>1301</v>
      </c>
      <c r="G439" s="13">
        <v>45335</v>
      </c>
      <c r="H439" s="13" t="s">
        <v>1299</v>
      </c>
      <c r="I439" s="14">
        <v>46431</v>
      </c>
      <c r="J439" s="10" t="s">
        <v>1194</v>
      </c>
      <c r="K439" s="9">
        <v>31</v>
      </c>
      <c r="L439" s="11">
        <v>247.741</v>
      </c>
      <c r="M439" s="12">
        <v>0.03</v>
      </c>
      <c r="N439" s="10" t="s">
        <v>64</v>
      </c>
      <c r="O439" s="10" t="s">
        <v>1350</v>
      </c>
      <c r="P439" s="16">
        <v>99085.92</v>
      </c>
    </row>
    <row r="440" spans="5:16" ht="63.75">
      <c r="E440" s="9" t="s">
        <v>1268</v>
      </c>
      <c r="F440" s="10" t="s">
        <v>1302</v>
      </c>
      <c r="G440" s="13">
        <v>45343</v>
      </c>
      <c r="H440" s="9" t="s">
        <v>1303</v>
      </c>
      <c r="I440" s="14" t="s">
        <v>566</v>
      </c>
      <c r="J440" s="10" t="s">
        <v>200</v>
      </c>
      <c r="K440" s="9">
        <v>1050</v>
      </c>
      <c r="L440" s="11">
        <v>3209.77</v>
      </c>
      <c r="M440" s="12">
        <v>0.03</v>
      </c>
      <c r="N440" s="15" t="s">
        <v>371</v>
      </c>
      <c r="O440" s="10" t="s">
        <v>201</v>
      </c>
      <c r="P440" s="16">
        <v>1283908.5</v>
      </c>
    </row>
    <row r="441" spans="5:16" ht="38.25">
      <c r="E441" s="9">
        <v>2477</v>
      </c>
      <c r="F441" s="10" t="s">
        <v>1304</v>
      </c>
      <c r="G441" s="13">
        <v>45348</v>
      </c>
      <c r="H441" s="9" t="s">
        <v>1274</v>
      </c>
      <c r="I441" s="14" t="s">
        <v>566</v>
      </c>
      <c r="J441" s="10" t="s">
        <v>465</v>
      </c>
      <c r="K441" s="9">
        <v>1517</v>
      </c>
      <c r="L441" s="11">
        <v>9661.05</v>
      </c>
      <c r="M441" s="12">
        <v>0.03</v>
      </c>
      <c r="N441" s="10" t="s">
        <v>64</v>
      </c>
      <c r="O441" s="10" t="s">
        <v>1305</v>
      </c>
      <c r="P441" s="16">
        <v>3864420.97</v>
      </c>
    </row>
    <row r="442" spans="5:16" ht="25.5">
      <c r="E442" s="9">
        <v>2478</v>
      </c>
      <c r="F442" s="10" t="s">
        <v>1306</v>
      </c>
      <c r="G442" s="13">
        <v>45348</v>
      </c>
      <c r="H442" s="9" t="s">
        <v>1274</v>
      </c>
      <c r="I442" s="14">
        <v>46444</v>
      </c>
      <c r="J442" s="10" t="s">
        <v>1307</v>
      </c>
      <c r="K442" s="9">
        <v>272</v>
      </c>
      <c r="L442" s="11">
        <v>2491.01</v>
      </c>
      <c r="M442" s="12">
        <v>0.03</v>
      </c>
      <c r="N442" s="10" t="s">
        <v>64</v>
      </c>
      <c r="O442" s="10" t="s">
        <v>1308</v>
      </c>
      <c r="P442" s="16">
        <v>996404</v>
      </c>
    </row>
    <row r="443" spans="5:16" ht="25.5">
      <c r="E443" s="9" t="s">
        <v>1309</v>
      </c>
      <c r="F443" s="10" t="s">
        <v>1310</v>
      </c>
      <c r="G443" s="13">
        <v>45348</v>
      </c>
      <c r="H443" s="9" t="s">
        <v>1293</v>
      </c>
      <c r="I443" s="14" t="s">
        <v>566</v>
      </c>
      <c r="J443" s="10" t="s">
        <v>1311</v>
      </c>
      <c r="K443" s="9">
        <v>15</v>
      </c>
      <c r="L443" s="11">
        <v>33.56</v>
      </c>
      <c r="M443" s="12">
        <v>0.03</v>
      </c>
      <c r="N443" s="10" t="s">
        <v>68</v>
      </c>
      <c r="O443" s="10" t="s">
        <v>202</v>
      </c>
      <c r="P443" s="16">
        <v>13424.55</v>
      </c>
    </row>
    <row r="444" spans="5:16" ht="25.5">
      <c r="E444" s="9" t="s">
        <v>1312</v>
      </c>
      <c r="F444" s="10" t="s">
        <v>1313</v>
      </c>
      <c r="G444" s="13">
        <v>45352</v>
      </c>
      <c r="H444" s="9" t="s">
        <v>1299</v>
      </c>
      <c r="I444" s="14">
        <v>46447</v>
      </c>
      <c r="J444" s="10" t="s">
        <v>1314</v>
      </c>
      <c r="K444" s="9">
        <v>155</v>
      </c>
      <c r="L444" s="11">
        <v>1051.09</v>
      </c>
      <c r="M444" s="12">
        <v>0.03</v>
      </c>
      <c r="N444" s="10" t="s">
        <v>64</v>
      </c>
      <c r="O444" s="10" t="s">
        <v>1315</v>
      </c>
      <c r="P444" s="16">
        <v>420434.4</v>
      </c>
    </row>
    <row r="445" spans="5:16" ht="63.75">
      <c r="E445" s="9">
        <v>2479</v>
      </c>
      <c r="F445" s="10" t="s">
        <v>1316</v>
      </c>
      <c r="G445" s="13">
        <v>45358</v>
      </c>
      <c r="H445" s="9" t="s">
        <v>1317</v>
      </c>
      <c r="I445" s="14">
        <v>46111</v>
      </c>
      <c r="J445" s="10" t="s">
        <v>1318</v>
      </c>
      <c r="K445" s="9">
        <v>2851</v>
      </c>
      <c r="L445" s="11">
        <v>3442.65</v>
      </c>
      <c r="M445" s="12">
        <v>0.03</v>
      </c>
      <c r="N445" s="10" t="s">
        <v>1319</v>
      </c>
      <c r="O445" s="10" t="s">
        <v>1320</v>
      </c>
      <c r="P445" s="16">
        <v>1377061.5</v>
      </c>
    </row>
    <row r="446" spans="5:16" ht="25.5">
      <c r="E446" s="9">
        <v>2480</v>
      </c>
      <c r="F446" s="10" t="s">
        <v>1321</v>
      </c>
      <c r="G446" s="13">
        <v>45358</v>
      </c>
      <c r="H446" s="9" t="s">
        <v>1274</v>
      </c>
      <c r="I446" s="14" t="s">
        <v>566</v>
      </c>
      <c r="J446" s="10" t="s">
        <v>1322</v>
      </c>
      <c r="K446" s="9">
        <v>888</v>
      </c>
      <c r="L446" s="11">
        <v>1321.91</v>
      </c>
      <c r="M446" s="12">
        <v>0.03</v>
      </c>
      <c r="N446" s="10" t="s">
        <v>68</v>
      </c>
      <c r="O446" s="10" t="s">
        <v>1323</v>
      </c>
      <c r="P446" s="16">
        <v>528777.36</v>
      </c>
    </row>
    <row r="447" spans="5:16" ht="38.25">
      <c r="E447" s="9">
        <v>2399</v>
      </c>
      <c r="F447" s="10" t="s">
        <v>946</v>
      </c>
      <c r="G447" s="13">
        <v>45364</v>
      </c>
      <c r="H447" s="9" t="s">
        <v>1326</v>
      </c>
      <c r="I447" s="14">
        <v>48610</v>
      </c>
      <c r="J447" s="10" t="s">
        <v>157</v>
      </c>
      <c r="K447" s="9">
        <v>765</v>
      </c>
      <c r="L447" s="11">
        <v>708.39</v>
      </c>
      <c r="M447" s="12">
        <v>0.03</v>
      </c>
      <c r="N447" s="10" t="s">
        <v>1327</v>
      </c>
      <c r="O447" s="10" t="s">
        <v>947</v>
      </c>
      <c r="P447" s="16">
        <v>283356</v>
      </c>
    </row>
    <row r="448" spans="5:16" ht="51">
      <c r="E448" s="9">
        <v>2481</v>
      </c>
      <c r="F448" s="10" t="s">
        <v>1328</v>
      </c>
      <c r="G448" s="13">
        <v>45365</v>
      </c>
      <c r="H448" s="9" t="s">
        <v>986</v>
      </c>
      <c r="I448" s="14">
        <v>45971</v>
      </c>
      <c r="J448" s="10" t="s">
        <v>1329</v>
      </c>
      <c r="K448" s="9">
        <v>1650</v>
      </c>
      <c r="L448" s="19">
        <v>1838.88</v>
      </c>
      <c r="M448" s="12">
        <v>0.03</v>
      </c>
      <c r="N448" s="10" t="s">
        <v>1330</v>
      </c>
      <c r="O448" s="10" t="s">
        <v>1331</v>
      </c>
      <c r="P448" s="16">
        <v>735553.5</v>
      </c>
    </row>
    <row r="449" spans="5:16" ht="38.25">
      <c r="E449" s="9" t="s">
        <v>1332</v>
      </c>
      <c r="F449" s="10" t="s">
        <v>1333</v>
      </c>
      <c r="G449" s="13">
        <v>45364</v>
      </c>
      <c r="H449" s="9" t="s">
        <v>1299</v>
      </c>
      <c r="I449" s="14">
        <v>46945</v>
      </c>
      <c r="J449" s="10" t="s">
        <v>0</v>
      </c>
      <c r="K449" s="9">
        <v>14000</v>
      </c>
      <c r="L449" s="11">
        <v>60756.85</v>
      </c>
      <c r="M449" s="12">
        <v>0.03</v>
      </c>
      <c r="N449" s="10" t="s">
        <v>1050</v>
      </c>
      <c r="O449" s="10" t="s">
        <v>1051</v>
      </c>
      <c r="P449" s="10" t="s">
        <v>1334</v>
      </c>
    </row>
    <row r="450" spans="5:16" ht="25.5">
      <c r="E450" s="9" t="s">
        <v>1335</v>
      </c>
      <c r="F450" s="10" t="s">
        <v>1336</v>
      </c>
      <c r="G450" s="13">
        <v>45362</v>
      </c>
      <c r="H450" s="9" t="s">
        <v>1293</v>
      </c>
      <c r="I450" s="20">
        <v>46457</v>
      </c>
      <c r="J450" s="10" t="s">
        <v>1337</v>
      </c>
      <c r="K450" s="9">
        <v>1158</v>
      </c>
      <c r="L450" s="11">
        <v>7579.66</v>
      </c>
      <c r="M450" s="12">
        <v>0.03</v>
      </c>
      <c r="N450" s="10" t="s">
        <v>64</v>
      </c>
      <c r="O450" s="10" t="s">
        <v>206</v>
      </c>
      <c r="P450" s="16">
        <v>3031864.02</v>
      </c>
    </row>
    <row r="451" spans="5:16" ht="25.5">
      <c r="E451" s="9">
        <v>2484</v>
      </c>
      <c r="F451" s="10" t="s">
        <v>1340</v>
      </c>
      <c r="G451" s="13">
        <v>45370</v>
      </c>
      <c r="H451" s="9" t="s">
        <v>1339</v>
      </c>
      <c r="I451" s="14" t="s">
        <v>566</v>
      </c>
      <c r="J451" s="10" t="s">
        <v>1341</v>
      </c>
      <c r="K451" s="9">
        <v>5</v>
      </c>
      <c r="L451" s="11">
        <v>56.52</v>
      </c>
      <c r="M451" s="12">
        <v>0.03</v>
      </c>
      <c r="N451" s="10" t="s">
        <v>64</v>
      </c>
      <c r="O451" s="10" t="s">
        <v>1342</v>
      </c>
      <c r="P451" s="16">
        <v>22608.6</v>
      </c>
    </row>
    <row r="452" spans="5:16" ht="25.5">
      <c r="E452" s="9" t="s">
        <v>1343</v>
      </c>
      <c r="F452" s="10" t="s">
        <v>1344</v>
      </c>
      <c r="G452" s="13">
        <v>45370</v>
      </c>
      <c r="H452" s="9" t="s">
        <v>1338</v>
      </c>
      <c r="I452" s="14" t="s">
        <v>566</v>
      </c>
      <c r="J452" s="10" t="s">
        <v>1345</v>
      </c>
      <c r="K452" s="9">
        <v>49</v>
      </c>
      <c r="L452" s="11">
        <v>346.73</v>
      </c>
      <c r="M452" s="12">
        <v>0.03</v>
      </c>
      <c r="N452" s="10" t="s">
        <v>64</v>
      </c>
      <c r="O452" s="10" t="s">
        <v>1346</v>
      </c>
      <c r="P452" s="16">
        <v>138692.54</v>
      </c>
    </row>
    <row r="453" spans="5:16" ht="25.5">
      <c r="E453" s="9" t="s">
        <v>1347</v>
      </c>
      <c r="F453" s="10" t="s">
        <v>1348</v>
      </c>
      <c r="G453" s="13">
        <v>45370</v>
      </c>
      <c r="H453" s="9" t="s">
        <v>1338</v>
      </c>
      <c r="I453" s="14" t="s">
        <v>566</v>
      </c>
      <c r="J453" s="10" t="s">
        <v>203</v>
      </c>
      <c r="K453" s="9">
        <v>21</v>
      </c>
      <c r="L453" s="11">
        <v>154.82</v>
      </c>
      <c r="M453" s="12">
        <v>0.03</v>
      </c>
      <c r="N453" s="10" t="s">
        <v>64</v>
      </c>
      <c r="O453" s="10" t="s">
        <v>204</v>
      </c>
      <c r="P453" s="16">
        <v>61927.53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Vespasian</cp:lastModifiedBy>
  <dcterms:created xsi:type="dcterms:W3CDTF">2020-09-29T08:36:41Z</dcterms:created>
  <dcterms:modified xsi:type="dcterms:W3CDTF">2024-03-27T09:56:07Z</dcterms:modified>
  <cp:category/>
  <cp:version/>
  <cp:contentType/>
  <cp:contentStatus/>
</cp:coreProperties>
</file>